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assgov.sharepoint.com/sites/doe-soa/FY24 SOA Workstreams/FY24 Plan Review Process/FY24 Priority District Review/SOA Addendum Submissions/"/>
    </mc:Choice>
  </mc:AlternateContent>
  <xr:revisionPtr revIDLastSave="2" documentId="8_{97ECABB9-D60E-4DE0-B744-7BC29ED42BD3}" xr6:coauthVersionLast="47" xr6:coauthVersionMax="47" xr10:uidLastSave="{736E0F8E-1B08-4C5B-A359-C84ACE0B4D99}"/>
  <workbookProtection workbookAlgorithmName="SHA-512" workbookHashValue="qKmfk8ENnVpDESwQ/m/JfVPqGOsaywSnd617Img4EBtxGmUagILvWR89OlccYYGtLGsmTuMWGFxclEPfIjD18g==" workbookSaltValue="nCnKwk5Bl1sbIPuTXdV5CQ==" workbookSpinCount="100000" lockStructure="1"/>
  <bookViews>
    <workbookView xWindow="57480" yWindow="-120" windowWidth="29040" windowHeight="15840" tabRatio="500" activeTab="1" xr2:uid="{00000000-000D-0000-FFFF-FFFF00000000}"/>
  </bookViews>
  <sheets>
    <sheet name="Narrative Question" sheetId="1" r:id="rId1"/>
    <sheet name="Budget" sheetId="2" r:id="rId2"/>
    <sheet name="Summary" sheetId="4" state="hidden" r:id="rId3"/>
    <sheet name="DESE Codes" sheetId="5" state="hidden" r:id="rId4"/>
    <sheet name="Short Crosswalk" sheetId="6" state="hidden" r:id="rId5"/>
    <sheet name="Full Crosswalk" sheetId="7" state="hidden" r:id="rId6"/>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35" i="2" l="1"/>
  <c r="J35" i="2"/>
  <c r="H35" i="2"/>
  <c r="G11" i="7"/>
  <c r="F11" i="7"/>
  <c r="E11" i="7"/>
  <c r="G10" i="7"/>
  <c r="F10" i="7"/>
  <c r="E10" i="7"/>
  <c r="G9" i="7"/>
  <c r="F9" i="7"/>
  <c r="E9" i="7"/>
  <c r="F8" i="7"/>
  <c r="E8" i="7"/>
  <c r="G8" i="7" s="1"/>
  <c r="F7" i="7"/>
  <c r="E7" i="7"/>
  <c r="G7" i="7" s="1"/>
  <c r="G6" i="7"/>
  <c r="F6" i="7"/>
  <c r="E6" i="7"/>
  <c r="G5" i="7"/>
  <c r="F5" i="7"/>
  <c r="E5" i="7"/>
  <c r="F4" i="7"/>
  <c r="E4" i="7"/>
  <c r="G4" i="7" s="1"/>
  <c r="F3" i="7"/>
  <c r="E3" i="7"/>
  <c r="G3" i="7" s="1"/>
  <c r="F2" i="7"/>
  <c r="E2" i="7"/>
  <c r="G2" i="7" s="1"/>
  <c r="F28" i="6"/>
  <c r="G28" i="6" s="1"/>
  <c r="A28" i="6"/>
  <c r="F27" i="6"/>
  <c r="G27" i="6" s="1"/>
  <c r="R90" i="2" s="1"/>
  <c r="D90" i="2" s="1"/>
  <c r="T90" i="2" s="1"/>
  <c r="A27" i="6"/>
  <c r="G26" i="6"/>
  <c r="F26" i="6"/>
  <c r="A26" i="6"/>
  <c r="G25" i="6"/>
  <c r="F25" i="6"/>
  <c r="A25" i="6"/>
  <c r="G24" i="6"/>
  <c r="F24" i="6"/>
  <c r="A24" i="6"/>
  <c r="F23" i="6"/>
  <c r="G23" i="6" s="1"/>
  <c r="A23" i="6"/>
  <c r="F22" i="6"/>
  <c r="G22" i="6" s="1"/>
  <c r="A22" i="6"/>
  <c r="F21" i="6"/>
  <c r="G21" i="6" s="1"/>
  <c r="A21" i="6"/>
  <c r="G20" i="6"/>
  <c r="F20" i="6"/>
  <c r="A20" i="6"/>
  <c r="F19" i="6"/>
  <c r="G19" i="6" s="1"/>
  <c r="A19" i="6"/>
  <c r="G18" i="6"/>
  <c r="F18" i="6"/>
  <c r="A18" i="6"/>
  <c r="G17" i="6"/>
  <c r="F17" i="6"/>
  <c r="A17" i="6"/>
  <c r="G16" i="6"/>
  <c r="F16" i="6"/>
  <c r="A16" i="6"/>
  <c r="F15" i="6"/>
  <c r="G15" i="6" s="1"/>
  <c r="A15" i="6"/>
  <c r="F14" i="6"/>
  <c r="G14" i="6" s="1"/>
  <c r="A14" i="6"/>
  <c r="F13" i="6"/>
  <c r="G13" i="6" s="1"/>
  <c r="A13" i="6"/>
  <c r="G12" i="6"/>
  <c r="F12" i="6"/>
  <c r="A12" i="6"/>
  <c r="F11" i="6"/>
  <c r="G11" i="6" s="1"/>
  <c r="A11" i="6"/>
  <c r="G10" i="6"/>
  <c r="F10" i="6"/>
  <c r="A10" i="6"/>
  <c r="G9" i="6"/>
  <c r="F9" i="6"/>
  <c r="A9" i="6"/>
  <c r="G8" i="6"/>
  <c r="F8" i="6"/>
  <c r="A8" i="6"/>
  <c r="F7" i="6"/>
  <c r="G7" i="6" s="1"/>
  <c r="A7" i="6"/>
  <c r="F6" i="6"/>
  <c r="G6" i="6" s="1"/>
  <c r="A6" i="6"/>
  <c r="F5" i="6"/>
  <c r="G5" i="6" s="1"/>
  <c r="A5" i="6"/>
  <c r="G4" i="6"/>
  <c r="F4" i="6"/>
  <c r="A4" i="6"/>
  <c r="F3" i="6"/>
  <c r="G3" i="6" s="1"/>
  <c r="A3" i="6"/>
  <c r="G2" i="6"/>
  <c r="F2" i="6"/>
  <c r="A2" i="6"/>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H4" i="4"/>
  <c r="G4" i="4"/>
  <c r="F4" i="4"/>
  <c r="E4" i="4"/>
  <c r="D4" i="4"/>
  <c r="C4" i="4"/>
  <c r="T93" i="2"/>
  <c r="P93" i="2"/>
  <c r="R93" i="2" s="1"/>
  <c r="T92" i="2"/>
  <c r="Q92" i="2"/>
  <c r="S92" i="2" s="1"/>
  <c r="P92" i="2"/>
  <c r="R92" i="2" s="1"/>
  <c r="T91" i="2"/>
  <c r="P91" i="2"/>
  <c r="R91" i="2" s="1"/>
  <c r="M91" i="2"/>
  <c r="L91" i="2"/>
  <c r="K91" i="2"/>
  <c r="J91" i="2"/>
  <c r="I91" i="2"/>
  <c r="H91" i="2"/>
  <c r="P90" i="2"/>
  <c r="Q90" i="2" s="1"/>
  <c r="S90" i="2" s="1"/>
  <c r="P89" i="2"/>
  <c r="R89" i="2" s="1"/>
  <c r="D89" i="2" s="1"/>
  <c r="T89" i="2" s="1"/>
  <c r="P88" i="2"/>
  <c r="R88" i="2" s="1"/>
  <c r="D88" i="2" s="1"/>
  <c r="T88" i="2" s="1"/>
  <c r="P87" i="2"/>
  <c r="Q87" i="2" s="1"/>
  <c r="T86" i="2"/>
  <c r="P86" i="2"/>
  <c r="R86" i="2" s="1"/>
  <c r="M86" i="2"/>
  <c r="K86" i="2"/>
  <c r="I86" i="2"/>
  <c r="R85" i="2"/>
  <c r="D85" i="2" s="1"/>
  <c r="T85" i="2" s="1"/>
  <c r="P85" i="2"/>
  <c r="Q85" i="2" s="1"/>
  <c r="Q84" i="2"/>
  <c r="C84" i="2" s="1"/>
  <c r="P84" i="2"/>
  <c r="R84" i="2" s="1"/>
  <c r="D84" i="2" s="1"/>
  <c r="T84" i="2" s="1"/>
  <c r="P83" i="2"/>
  <c r="R83" i="2" s="1"/>
  <c r="D83" i="2" s="1"/>
  <c r="T83" i="2" s="1"/>
  <c r="T82" i="2"/>
  <c r="P82" i="2"/>
  <c r="Q82" i="2" s="1"/>
  <c r="M82" i="2"/>
  <c r="L82" i="2"/>
  <c r="K82" i="2"/>
  <c r="J82" i="2"/>
  <c r="I82" i="2"/>
  <c r="H82" i="2"/>
  <c r="P81" i="2"/>
  <c r="R81" i="2" s="1"/>
  <c r="D81" i="2" s="1"/>
  <c r="T81" i="2" s="1"/>
  <c r="P80" i="2"/>
  <c r="Q80" i="2" s="1"/>
  <c r="P79" i="2"/>
  <c r="R79" i="2" s="1"/>
  <c r="D79" i="2" s="1"/>
  <c r="T79" i="2" s="1"/>
  <c r="P78" i="2"/>
  <c r="T77" i="2"/>
  <c r="P77" i="2"/>
  <c r="Q77" i="2" s="1"/>
  <c r="M77" i="2"/>
  <c r="L77" i="2"/>
  <c r="K77" i="2"/>
  <c r="J77" i="2"/>
  <c r="I77" i="2"/>
  <c r="H77" i="2"/>
  <c r="P76" i="2"/>
  <c r="P75" i="2"/>
  <c r="Q75" i="2" s="1"/>
  <c r="Q74" i="2"/>
  <c r="C74" i="2" s="1"/>
  <c r="P74" i="2"/>
  <c r="R74" i="2" s="1"/>
  <c r="D74" i="2" s="1"/>
  <c r="T74" i="2" s="1"/>
  <c r="T73" i="2"/>
  <c r="P73" i="2"/>
  <c r="M73" i="2"/>
  <c r="L73" i="2"/>
  <c r="K73" i="2"/>
  <c r="J73" i="2"/>
  <c r="I73" i="2"/>
  <c r="H73" i="2"/>
  <c r="Q72" i="2"/>
  <c r="P72" i="2"/>
  <c r="R72" i="2" s="1"/>
  <c r="D72" i="2"/>
  <c r="T72" i="2" s="1"/>
  <c r="P71" i="2"/>
  <c r="R70" i="2"/>
  <c r="D70" i="2" s="1"/>
  <c r="T70" i="2" s="1"/>
  <c r="P70" i="2"/>
  <c r="Q70" i="2" s="1"/>
  <c r="T69" i="2"/>
  <c r="Q69" i="2"/>
  <c r="S69" i="2" s="1"/>
  <c r="P69" i="2"/>
  <c r="R69" i="2" s="1"/>
  <c r="D69" i="2" s="1"/>
  <c r="T68" i="2"/>
  <c r="P68" i="2"/>
  <c r="M68" i="2"/>
  <c r="K68" i="2"/>
  <c r="I68" i="2"/>
  <c r="Q67" i="2"/>
  <c r="C67" i="2" s="1"/>
  <c r="P67" i="2"/>
  <c r="R67" i="2" s="1"/>
  <c r="D67" i="2" s="1"/>
  <c r="T67" i="2" s="1"/>
  <c r="P66" i="2"/>
  <c r="T65" i="2"/>
  <c r="P65" i="2"/>
  <c r="Q65" i="2" s="1"/>
  <c r="M65" i="2"/>
  <c r="L65" i="2"/>
  <c r="K65" i="2"/>
  <c r="J65" i="2"/>
  <c r="I65" i="2"/>
  <c r="H65" i="2"/>
  <c r="P64" i="2"/>
  <c r="R63" i="2"/>
  <c r="D63" i="2" s="1"/>
  <c r="T63" i="2" s="1"/>
  <c r="P63" i="2"/>
  <c r="Q63" i="2" s="1"/>
  <c r="T62" i="2"/>
  <c r="Q62" i="2"/>
  <c r="S62" i="2" s="1"/>
  <c r="P62" i="2"/>
  <c r="R62" i="2" s="1"/>
  <c r="D62" i="2" s="1"/>
  <c r="P61" i="2"/>
  <c r="P60" i="2"/>
  <c r="Q60" i="2" s="1"/>
  <c r="C60" i="2" s="1"/>
  <c r="P59" i="2"/>
  <c r="R59" i="2" s="1"/>
  <c r="D59" i="2" s="1"/>
  <c r="T59" i="2" s="1"/>
  <c r="T58" i="2"/>
  <c r="P58" i="2"/>
  <c r="R58" i="2" s="1"/>
  <c r="M58" i="2"/>
  <c r="L58" i="2"/>
  <c r="K58" i="2"/>
  <c r="J58" i="2"/>
  <c r="I58" i="2"/>
  <c r="H58" i="2"/>
  <c r="P57" i="2"/>
  <c r="R57" i="2" s="1"/>
  <c r="D57" i="2" s="1"/>
  <c r="T57" i="2" s="1"/>
  <c r="P56" i="2"/>
  <c r="R55" i="2"/>
  <c r="D55" i="2" s="1"/>
  <c r="T55" i="2" s="1"/>
  <c r="P55" i="2"/>
  <c r="Q55" i="2" s="1"/>
  <c r="C55" i="2" s="1"/>
  <c r="R54" i="2"/>
  <c r="D54" i="2" s="1"/>
  <c r="T54" i="2" s="1"/>
  <c r="Q54" i="2"/>
  <c r="P54" i="2"/>
  <c r="P53" i="2"/>
  <c r="R53" i="2" s="1"/>
  <c r="D53" i="2" s="1"/>
  <c r="T53" i="2" s="1"/>
  <c r="T52" i="2"/>
  <c r="P52" i="2"/>
  <c r="R52" i="2" s="1"/>
  <c r="M52" i="2"/>
  <c r="L52" i="2"/>
  <c r="K52" i="2"/>
  <c r="J52" i="2"/>
  <c r="I52" i="2"/>
  <c r="H52" i="2"/>
  <c r="P51" i="2"/>
  <c r="R50" i="2"/>
  <c r="D50" i="2" s="1"/>
  <c r="T50" i="2" s="1"/>
  <c r="P50" i="2"/>
  <c r="Q50" i="2" s="1"/>
  <c r="C50" i="2" s="1"/>
  <c r="P49" i="2"/>
  <c r="R49" i="2" s="1"/>
  <c r="D49" i="2" s="1"/>
  <c r="T49" i="2" s="1"/>
  <c r="P48" i="2"/>
  <c r="R48" i="2" s="1"/>
  <c r="D48" i="2" s="1"/>
  <c r="T48" i="2" s="1"/>
  <c r="P47" i="2"/>
  <c r="R47" i="2" s="1"/>
  <c r="D47" i="2" s="1"/>
  <c r="T47" i="2" s="1"/>
  <c r="T46" i="2"/>
  <c r="P46" i="2"/>
  <c r="M46" i="2"/>
  <c r="L46" i="2"/>
  <c r="K46" i="2"/>
  <c r="J46" i="2"/>
  <c r="I46" i="2"/>
  <c r="H46" i="2"/>
  <c r="R45" i="2"/>
  <c r="S45" i="2" s="1"/>
  <c r="P45" i="2"/>
  <c r="Q45" i="2" s="1"/>
  <c r="C45" i="2" s="1"/>
  <c r="P44" i="2"/>
  <c r="R44" i="2" s="1"/>
  <c r="D44" i="2" s="1"/>
  <c r="T44" i="2" s="1"/>
  <c r="P43" i="2"/>
  <c r="R43" i="2" s="1"/>
  <c r="D43" i="2" s="1"/>
  <c r="T43" i="2" s="1"/>
  <c r="Q42" i="2"/>
  <c r="P42" i="2"/>
  <c r="R42" i="2" s="1"/>
  <c r="D42" i="2" s="1"/>
  <c r="T42" i="2" s="1"/>
  <c r="T41" i="2"/>
  <c r="P41" i="2"/>
  <c r="M41" i="2"/>
  <c r="K41" i="2"/>
  <c r="I41" i="2"/>
  <c r="P40" i="2"/>
  <c r="R40" i="2" s="1"/>
  <c r="D40" i="2" s="1"/>
  <c r="T40" i="2" s="1"/>
  <c r="P39" i="2"/>
  <c r="T38" i="2"/>
  <c r="P38" i="2"/>
  <c r="R38" i="2" s="1"/>
  <c r="M38" i="2"/>
  <c r="K38" i="2"/>
  <c r="I38" i="2"/>
  <c r="P37" i="2"/>
  <c r="P36" i="2"/>
  <c r="R36" i="2" s="1"/>
  <c r="D36" i="2" s="1"/>
  <c r="T36" i="2" s="1"/>
  <c r="T35" i="2"/>
  <c r="Q35" i="2"/>
  <c r="S35" i="2" s="1"/>
  <c r="P35" i="2"/>
  <c r="R35" i="2" s="1"/>
  <c r="M35" i="2"/>
  <c r="K35" i="2"/>
  <c r="I35" i="2"/>
  <c r="P34" i="2"/>
  <c r="R34" i="2" s="1"/>
  <c r="D34" i="2" s="1"/>
  <c r="T34" i="2" s="1"/>
  <c r="Q33" i="2"/>
  <c r="P33" i="2"/>
  <c r="R33" i="2" s="1"/>
  <c r="D33" i="2"/>
  <c r="T33" i="2" s="1"/>
  <c r="P32" i="2"/>
  <c r="P31" i="2"/>
  <c r="R31" i="2" s="1"/>
  <c r="D31" i="2" s="1"/>
  <c r="T31" i="2" s="1"/>
  <c r="P30" i="2"/>
  <c r="R30" i="2" s="1"/>
  <c r="D30" i="2" s="1"/>
  <c r="T30" i="2" s="1"/>
  <c r="P29" i="2"/>
  <c r="T28" i="2"/>
  <c r="R28" i="2"/>
  <c r="S28" i="2" s="1"/>
  <c r="Q28" i="2"/>
  <c r="P28" i="2"/>
  <c r="M28" i="2"/>
  <c r="L28" i="2"/>
  <c r="K28" i="2"/>
  <c r="J28" i="2"/>
  <c r="I28" i="2"/>
  <c r="H28" i="2"/>
  <c r="P27" i="2"/>
  <c r="Q27" i="2" s="1"/>
  <c r="C27" i="2" s="1"/>
  <c r="P26" i="2"/>
  <c r="Q26" i="2" s="1"/>
  <c r="C26" i="2" s="1"/>
  <c r="P25" i="2"/>
  <c r="R25" i="2" s="1"/>
  <c r="D25" i="2" s="1"/>
  <c r="T25" i="2" s="1"/>
  <c r="P24" i="2"/>
  <c r="Q24" i="2" s="1"/>
  <c r="C24" i="2" s="1"/>
  <c r="R23" i="2"/>
  <c r="D23" i="2" s="1"/>
  <c r="T23" i="2" s="1"/>
  <c r="Q23" i="2"/>
  <c r="C23" i="2" s="1"/>
  <c r="P23" i="2"/>
  <c r="T22" i="2"/>
  <c r="P22" i="2"/>
  <c r="Q22" i="2" s="1"/>
  <c r="M22" i="2"/>
  <c r="L22" i="2"/>
  <c r="K22" i="2"/>
  <c r="J22" i="2"/>
  <c r="I22" i="2"/>
  <c r="H22" i="2"/>
  <c r="P21" i="2"/>
  <c r="R21" i="2" s="1"/>
  <c r="D21" i="2" s="1"/>
  <c r="T21" i="2" s="1"/>
  <c r="P20" i="2"/>
  <c r="R20" i="2" s="1"/>
  <c r="D20" i="2" s="1"/>
  <c r="T20" i="2" s="1"/>
  <c r="R19" i="2"/>
  <c r="S19" i="2" s="1"/>
  <c r="P19" i="2"/>
  <c r="Q19" i="2" s="1"/>
  <c r="C19" i="2" s="1"/>
  <c r="P18" i="2"/>
  <c r="Q18" i="2" s="1"/>
  <c r="T17" i="2"/>
  <c r="R17" i="2"/>
  <c r="P17" i="2"/>
  <c r="Q17" i="2" s="1"/>
  <c r="M17" i="2"/>
  <c r="L17" i="2"/>
  <c r="K17" i="2"/>
  <c r="J17" i="2"/>
  <c r="I17" i="2"/>
  <c r="H17" i="2"/>
  <c r="R16" i="2"/>
  <c r="D16" i="2" s="1"/>
  <c r="T16" i="2" s="1"/>
  <c r="Q16" i="2"/>
  <c r="P16" i="2"/>
  <c r="C16" i="2"/>
  <c r="P15" i="2"/>
  <c r="R15" i="2" s="1"/>
  <c r="D15" i="2" s="1"/>
  <c r="T15" i="2" s="1"/>
  <c r="R14" i="2"/>
  <c r="P14" i="2"/>
  <c r="Q14" i="2" s="1"/>
  <c r="C14" i="2" s="1"/>
  <c r="D14" i="2"/>
  <c r="T14" i="2" s="1"/>
  <c r="P13" i="2"/>
  <c r="Q13" i="2" s="1"/>
  <c r="C13" i="2" s="1"/>
  <c r="P12" i="2"/>
  <c r="R12" i="2" s="1"/>
  <c r="D12" i="2" s="1"/>
  <c r="T12" i="2" s="1"/>
  <c r="T11" i="2"/>
  <c r="P11" i="2"/>
  <c r="Q11" i="2" s="1"/>
  <c r="M11" i="2"/>
  <c r="L11" i="2"/>
  <c r="K11" i="2"/>
  <c r="J11" i="2"/>
  <c r="I11" i="2"/>
  <c r="H11" i="2"/>
  <c r="P10" i="2"/>
  <c r="R10" i="2" s="1"/>
  <c r="D10" i="2" s="1"/>
  <c r="T10" i="2" s="1"/>
  <c r="P9" i="2"/>
  <c r="Q9" i="2" s="1"/>
  <c r="C9" i="2" s="1"/>
  <c r="P8" i="2"/>
  <c r="R8" i="2" s="1"/>
  <c r="D8" i="2" s="1"/>
  <c r="T8" i="2" s="1"/>
  <c r="P7" i="2"/>
  <c r="R7" i="2" s="1"/>
  <c r="D7" i="2" s="1"/>
  <c r="T7" i="2" s="1"/>
  <c r="P6" i="2"/>
  <c r="R6" i="2" s="1"/>
  <c r="D6" i="2" s="1"/>
  <c r="T6" i="2" s="1"/>
  <c r="P5" i="2"/>
  <c r="R5" i="2" s="1"/>
  <c r="D5" i="2" s="1"/>
  <c r="T5" i="2" s="1"/>
  <c r="N41" i="2" l="1"/>
  <c r="C18" i="2"/>
  <c r="S54" i="2"/>
  <c r="N77" i="2"/>
  <c r="Q86" i="2"/>
  <c r="S86" i="2" s="1"/>
  <c r="Q91" i="2"/>
  <c r="Q8" i="2"/>
  <c r="C8" i="2" s="1"/>
  <c r="N28" i="2"/>
  <c r="S50" i="2"/>
  <c r="Q59" i="2"/>
  <c r="C59" i="2" s="1"/>
  <c r="S63" i="2"/>
  <c r="S70" i="2"/>
  <c r="Q79" i="2"/>
  <c r="C79" i="2" s="1"/>
  <c r="Q38" i="2"/>
  <c r="S38" i="2" s="1"/>
  <c r="Q44" i="2"/>
  <c r="C44" i="2" s="1"/>
  <c r="R65" i="2"/>
  <c r="S65" i="2" s="1"/>
  <c r="R80" i="2"/>
  <c r="D80" i="2" s="1"/>
  <c r="T80" i="2" s="1"/>
  <c r="R87" i="2"/>
  <c r="D87" i="2" s="1"/>
  <c r="T87" i="2" s="1"/>
  <c r="N91" i="2"/>
  <c r="Q6" i="2"/>
  <c r="R18" i="2"/>
  <c r="D18" i="2" s="1"/>
  <c r="T18" i="2" s="1"/>
  <c r="Q21" i="2"/>
  <c r="C21" i="2" s="1"/>
  <c r="Q36" i="2"/>
  <c r="C36" i="2" s="1"/>
  <c r="Q49" i="2"/>
  <c r="Q53" i="2"/>
  <c r="R60" i="2"/>
  <c r="S60" i="2" s="1"/>
  <c r="R75" i="2"/>
  <c r="D75" i="2" s="1"/>
  <c r="T75" i="2" s="1"/>
  <c r="R82" i="2"/>
  <c r="S82" i="2" s="1"/>
  <c r="R26" i="2"/>
  <c r="D26" i="2" s="1"/>
  <c r="T26" i="2" s="1"/>
  <c r="Q31" i="2"/>
  <c r="S31" i="2" s="1"/>
  <c r="D45" i="2"/>
  <c r="T45" i="2" s="1"/>
  <c r="Q57" i="2"/>
  <c r="C57" i="2" s="1"/>
  <c r="Q58" i="2"/>
  <c r="N65" i="2"/>
  <c r="R77" i="2"/>
  <c r="S77" i="2" s="1"/>
  <c r="S16" i="2"/>
  <c r="S17" i="2"/>
  <c r="D19" i="2"/>
  <c r="T19" i="2" s="1"/>
  <c r="N52" i="2"/>
  <c r="R13" i="2"/>
  <c r="D13" i="2" s="1"/>
  <c r="T13" i="2" s="1"/>
  <c r="N86" i="2"/>
  <c r="N82" i="2"/>
  <c r="N73" i="2"/>
  <c r="N68" i="2"/>
  <c r="N58" i="2"/>
  <c r="N46" i="2"/>
  <c r="N38" i="2"/>
  <c r="N22" i="2"/>
  <c r="H23" i="4"/>
  <c r="N11" i="2"/>
  <c r="G23" i="4"/>
  <c r="F23" i="4"/>
  <c r="E23" i="4"/>
  <c r="C23" i="4"/>
  <c r="D23" i="4"/>
  <c r="R51" i="2"/>
  <c r="D51" i="2" s="1"/>
  <c r="T51" i="2" s="1"/>
  <c r="Q51" i="2"/>
  <c r="C54" i="2"/>
  <c r="S55" i="2"/>
  <c r="S58" i="2"/>
  <c r="D60" i="2"/>
  <c r="T60" i="2" s="1"/>
  <c r="C62" i="2"/>
  <c r="C70" i="2"/>
  <c r="L93" i="2"/>
  <c r="K93" i="2"/>
  <c r="Q5" i="2"/>
  <c r="S14" i="2"/>
  <c r="Q25" i="2"/>
  <c r="Q30" i="2"/>
  <c r="Q34" i="2"/>
  <c r="R41" i="2"/>
  <c r="Q41" i="2"/>
  <c r="Q43" i="2"/>
  <c r="Q47" i="2"/>
  <c r="R68" i="2"/>
  <c r="Q68" i="2"/>
  <c r="S68" i="2" s="1"/>
  <c r="C75" i="2"/>
  <c r="H93" i="2"/>
  <c r="M93" i="2"/>
  <c r="S33" i="2"/>
  <c r="C33" i="2"/>
  <c r="R32" i="2"/>
  <c r="D32" i="2" s="1"/>
  <c r="T32" i="2" s="1"/>
  <c r="Q32" i="2"/>
  <c r="R56" i="2"/>
  <c r="D56" i="2" s="1"/>
  <c r="T56" i="2" s="1"/>
  <c r="Q56" i="2"/>
  <c r="R73" i="2"/>
  <c r="Q73" i="2"/>
  <c r="S73" i="2" s="1"/>
  <c r="C31" i="2"/>
  <c r="R37" i="2"/>
  <c r="D37" i="2" s="1"/>
  <c r="T37" i="2" s="1"/>
  <c r="Q37" i="2"/>
  <c r="Q40" i="2"/>
  <c r="Q52" i="2"/>
  <c r="S52" i="2" s="1"/>
  <c r="R78" i="2"/>
  <c r="D78" i="2" s="1"/>
  <c r="T78" i="2" s="1"/>
  <c r="Q78" i="2"/>
  <c r="J93" i="2"/>
  <c r="S91" i="2"/>
  <c r="Q10" i="2"/>
  <c r="S13" i="2"/>
  <c r="R24" i="2"/>
  <c r="D24" i="2" s="1"/>
  <c r="T24" i="2" s="1"/>
  <c r="R29" i="2"/>
  <c r="D29" i="2" s="1"/>
  <c r="T29" i="2" s="1"/>
  <c r="Q29" i="2"/>
  <c r="N35" i="2"/>
  <c r="R46" i="2"/>
  <c r="Q46" i="2"/>
  <c r="S46" i="2" s="1"/>
  <c r="Q48" i="2"/>
  <c r="C63" i="2"/>
  <c r="S67" i="2"/>
  <c r="C69" i="2"/>
  <c r="S6" i="2"/>
  <c r="C6" i="2"/>
  <c r="S42" i="2"/>
  <c r="C42" i="2"/>
  <c r="R11" i="2"/>
  <c r="S11" i="2" s="1"/>
  <c r="R22" i="2"/>
  <c r="S22" i="2" s="1"/>
  <c r="S23" i="2"/>
  <c r="R64" i="2"/>
  <c r="D64" i="2" s="1"/>
  <c r="T64" i="2" s="1"/>
  <c r="Q64" i="2"/>
  <c r="S72" i="2"/>
  <c r="C72" i="2"/>
  <c r="I27" i="6"/>
  <c r="Q7" i="2"/>
  <c r="S8" i="2"/>
  <c r="Q12" i="2"/>
  <c r="Q15" i="2"/>
  <c r="R27" i="2"/>
  <c r="R61" i="2"/>
  <c r="D61" i="2" s="1"/>
  <c r="T61" i="2" s="1"/>
  <c r="Q61" i="2"/>
  <c r="C85" i="2"/>
  <c r="S85" i="2"/>
  <c r="S53" i="2"/>
  <c r="C53" i="2"/>
  <c r="R71" i="2"/>
  <c r="D71" i="2" s="1"/>
  <c r="T71" i="2" s="1"/>
  <c r="Q71" i="2"/>
  <c r="C80" i="2"/>
  <c r="S80" i="2"/>
  <c r="C87" i="2"/>
  <c r="S87" i="2"/>
  <c r="R9" i="2"/>
  <c r="D9" i="2" s="1"/>
  <c r="T9" i="2" s="1"/>
  <c r="N17" i="2"/>
  <c r="Q20" i="2"/>
  <c r="S36" i="2"/>
  <c r="R39" i="2"/>
  <c r="D39" i="2" s="1"/>
  <c r="T39" i="2" s="1"/>
  <c r="Q39" i="2"/>
  <c r="S44" i="2"/>
  <c r="S57" i="2"/>
  <c r="S59" i="2"/>
  <c r="R66" i="2"/>
  <c r="D66" i="2" s="1"/>
  <c r="T66" i="2" s="1"/>
  <c r="Q66" i="2"/>
  <c r="S74" i="2"/>
  <c r="R76" i="2"/>
  <c r="D76" i="2" s="1"/>
  <c r="T76" i="2" s="1"/>
  <c r="Q76" i="2"/>
  <c r="Q83" i="2"/>
  <c r="C90" i="2"/>
  <c r="Q93" i="2"/>
  <c r="S93" i="2" s="1"/>
  <c r="S84" i="2"/>
  <c r="I93" i="2"/>
  <c r="Q89" i="2"/>
  <c r="Q81" i="2"/>
  <c r="Q88" i="2"/>
  <c r="S9" i="2" l="1"/>
  <c r="S26" i="2"/>
  <c r="S79" i="2"/>
  <c r="S21" i="2"/>
  <c r="S49" i="2"/>
  <c r="C49" i="2"/>
  <c r="S75" i="2"/>
  <c r="S18" i="2"/>
  <c r="N93" i="2"/>
  <c r="C25" i="2"/>
  <c r="S25" i="2"/>
  <c r="C83" i="2"/>
  <c r="S83" i="2"/>
  <c r="C81" i="2"/>
  <c r="S81" i="2"/>
  <c r="S10" i="2"/>
  <c r="C10" i="2"/>
  <c r="F45" i="4"/>
  <c r="D44" i="4"/>
  <c r="H42" i="4"/>
  <c r="F41" i="4"/>
  <c r="D40" i="4"/>
  <c r="H38" i="4"/>
  <c r="F37" i="4"/>
  <c r="D36" i="4"/>
  <c r="H34" i="4"/>
  <c r="F33" i="4"/>
  <c r="D32" i="4"/>
  <c r="H30" i="4"/>
  <c r="F29" i="4"/>
  <c r="E45" i="4"/>
  <c r="C44" i="4"/>
  <c r="G42" i="4"/>
  <c r="E41" i="4"/>
  <c r="C40" i="4"/>
  <c r="G38" i="4"/>
  <c r="E37" i="4"/>
  <c r="C36" i="4"/>
  <c r="G34" i="4"/>
  <c r="E33" i="4"/>
  <c r="C32" i="4"/>
  <c r="G30" i="4"/>
  <c r="E29" i="4"/>
  <c r="D45" i="4"/>
  <c r="H43" i="4"/>
  <c r="F42" i="4"/>
  <c r="D41" i="4"/>
  <c r="H39" i="4"/>
  <c r="F38" i="4"/>
  <c r="D37" i="4"/>
  <c r="H35" i="4"/>
  <c r="F34" i="4"/>
  <c r="D33" i="4"/>
  <c r="H31" i="4"/>
  <c r="F30" i="4"/>
  <c r="D29" i="4"/>
  <c r="C45" i="4"/>
  <c r="G43" i="4"/>
  <c r="E42" i="4"/>
  <c r="C41" i="4"/>
  <c r="G39" i="4"/>
  <c r="E38" i="4"/>
  <c r="C37" i="4"/>
  <c r="G35" i="4"/>
  <c r="E34" i="4"/>
  <c r="C33" i="4"/>
  <c r="G31" i="4"/>
  <c r="E30" i="4"/>
  <c r="C29" i="4"/>
  <c r="H44" i="4"/>
  <c r="F43" i="4"/>
  <c r="D42" i="4"/>
  <c r="H40" i="4"/>
  <c r="F39" i="4"/>
  <c r="D38" i="4"/>
  <c r="H36" i="4"/>
  <c r="F35" i="4"/>
  <c r="D34" i="4"/>
  <c r="H32" i="4"/>
  <c r="F31" i="4"/>
  <c r="D30" i="4"/>
  <c r="G44" i="4"/>
  <c r="E43" i="4"/>
  <c r="C42" i="4"/>
  <c r="G40" i="4"/>
  <c r="E39" i="4"/>
  <c r="C38" i="4"/>
  <c r="G36" i="4"/>
  <c r="E35" i="4"/>
  <c r="C34" i="4"/>
  <c r="G32" i="4"/>
  <c r="E31" i="4"/>
  <c r="C30" i="4"/>
  <c r="H45" i="4"/>
  <c r="F44" i="4"/>
  <c r="D43" i="4"/>
  <c r="H41" i="4"/>
  <c r="F40" i="4"/>
  <c r="D39" i="4"/>
  <c r="H37" i="4"/>
  <c r="F36" i="4"/>
  <c r="D35" i="4"/>
  <c r="H33" i="4"/>
  <c r="F32" i="4"/>
  <c r="D31" i="4"/>
  <c r="H29" i="4"/>
  <c r="G45" i="4"/>
  <c r="E44" i="4"/>
  <c r="C43" i="4"/>
  <c r="G41" i="4"/>
  <c r="E40" i="4"/>
  <c r="C39" i="4"/>
  <c r="G37" i="4"/>
  <c r="E36" i="4"/>
  <c r="C35" i="4"/>
  <c r="G33" i="4"/>
  <c r="E32" i="4"/>
  <c r="C31" i="4"/>
  <c r="G29" i="4"/>
  <c r="S5" i="2"/>
  <c r="C5" i="2"/>
  <c r="C39" i="2"/>
  <c r="S39" i="2"/>
  <c r="C61" i="2"/>
  <c r="S61" i="2"/>
  <c r="C66" i="2"/>
  <c r="S66" i="2"/>
  <c r="S71" i="2"/>
  <c r="C71" i="2"/>
  <c r="D27" i="2"/>
  <c r="T27" i="2" s="1"/>
  <c r="S27" i="2"/>
  <c r="S43" i="2"/>
  <c r="C43" i="2"/>
  <c r="C51" i="2"/>
  <c r="S51" i="2"/>
  <c r="S7" i="2"/>
  <c r="C7" i="2"/>
  <c r="S40" i="2"/>
  <c r="C40" i="2"/>
  <c r="S37" i="2"/>
  <c r="C37" i="2"/>
  <c r="C20" i="2"/>
  <c r="S20" i="2"/>
  <c r="S24" i="2"/>
  <c r="S41" i="2"/>
  <c r="C88" i="2"/>
  <c r="S88" i="2"/>
  <c r="C56" i="2"/>
  <c r="S56" i="2"/>
  <c r="C76" i="2"/>
  <c r="S76" i="2"/>
  <c r="S89" i="2"/>
  <c r="C89" i="2"/>
  <c r="S32" i="2"/>
  <c r="C32" i="2"/>
  <c r="S48" i="2"/>
  <c r="C48" i="2"/>
  <c r="S64" i="2"/>
  <c r="C64" i="2"/>
  <c r="S12" i="2"/>
  <c r="C12" i="2"/>
  <c r="S30" i="2"/>
  <c r="C30" i="2"/>
  <c r="S47" i="2"/>
  <c r="C47" i="2"/>
  <c r="C15" i="2"/>
  <c r="S15" i="2"/>
  <c r="C29" i="2"/>
  <c r="S29" i="2"/>
  <c r="C78" i="2"/>
  <c r="S78" i="2"/>
  <c r="S34" i="2"/>
  <c r="C34" i="2"/>
  <c r="D46" i="4" l="1"/>
  <c r="G46" i="4"/>
  <c r="F46" i="4"/>
  <c r="C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tc={3DA55439-7C79-4A08-A6C2-86D670F99593}</author>
  </authors>
  <commentList>
    <comment ref="D1" authorId="0" shapeId="0" xr:uid="{3DA55439-7C79-4A08-A6C2-86D670F99593}">
      <text>
        <t>[Threaded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text>
    </comment>
  </commentList>
</comments>
</file>

<file path=xl/sharedStrings.xml><?xml version="1.0" encoding="utf-8"?>
<sst xmlns="http://schemas.openxmlformats.org/spreadsheetml/2006/main" count="596" uniqueCount="184">
  <si>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</si>
  <si>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</si>
  <si>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The allocation of additional Chapter 70 funds through the Student Opportunity Act (SOA), coupled with investments from other funding sources such as our entitlement grants and competitive grants, and building partnerships with community-based organizations has catalyzed a transformative shift in how our district serves those most in need of support. By leveraging these resources, we've been able to implement a comprehensive approach that addresses the multifaceted needs of our students and community.  Though Brockton targeted Evidence Based Practices within Strategic Objective Focus Areas 1.2B Comprehensive Tiered Supports and 2.1A Inclusive Curriculum Adoption, 2.1B Supporting Curriculum Implementation, 2.1C Comprehensive Approach to Early Literacy and 2.1D Early Literacy Screening and Support, the district will continue to invest in all EBPs over the next three years. 
First, the increase in Chapter 70 funds through the Student Opportunity Act has allowed us to bolster essential educational programs tailored to the diverse needs of our students. From specialized interventions for struggling learners to enrichment opportunities for gifted students, we're able to provide targeted support that fosters academic growth and achievement for all.  The funding supports our need for staffing the programs, resourcing them and providing professional learning opportunities.  
Furthermore, by combining Chapter 70 funds with other financial resources, we can invest in programs that support our District Instructional Priority around ELA literacy and building a robust Multitiered System of Support for the academic, social and emotional and behavioral needs of our students.   In 2022, Brockton began investing heavily in early literacy with the pilot and then adoption of Wonders 2023.  Over the last two school years, preK-5 teachers have participated in ongoing professional development in both ECRI and The Science of Reading.  They have been trained in DIBELS 8 and Lexia and Lexia English.  As the work continues, the district is engaging in a similar curriculum adoption for ELA at the secondary level, focusing on grade level literacy instructions with appropriate scaffolds to ensure our multilingual learners and students with disabilities access core content.  
Similarly, the district has designed a model for our multitiered system of support, first by organizing staff and teams differently, investing in professional development for all educators and engaging in a district wide pilot using Character Strong.  Moving forward, the goal is to enhance the professional development opportunities for educators to ensure they have the tools and training needed to meet the evolving needs of our students. 
Moreover, the district will continue to develop strong partnerships with community organizations such as SABURA and CPLan, local businesses, and other stakeholders that allow us to extend the reach of our support services beyond the school walls, providing wraparound support that addresses the holistic needs of our students and families. With the increase in enrollment and diversity of our student populations, expanding our reach into the community and partnering in new and different ways is vital to the success of the school system and the city.  
In essence, the strategic use of additional Chapter 70 funds with investments from other funding sources will empower Brockton to create a more equitable and inclusive learning environment where every student can thrive. Through targeted literacy programs, innovative initiatives to expand our work in multitiered systems of support, and collaborative partnerships, our goal is to continue to organize ourselves to transform education for Brockton’s children.
</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</si>
  <si>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</si>
  <si>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</si>
  <si>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</si>
  <si>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</si>
  <si>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</si>
  <si>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</si>
  <si>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</si>
  <si>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</si>
  <si>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</si>
  <si>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</si>
  <si>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</si>
  <si>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</si>
  <si>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</si>
  <si>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</si>
  <si>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</si>
  <si>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</si>
  <si>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</si>
  <si>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</si>
  <si>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</si>
  <si>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charset val="1"/>
      </rPr>
      <t xml:space="preserve">1.1A </t>
    </r>
    <r>
      <rPr>
        <sz val="9"/>
        <color rgb="FF000000"/>
        <rFont val="Calibri"/>
        <family val="2"/>
        <charset val="1"/>
      </rPr>
      <t xml:space="preserve">Integrated Services for Student Wellbeing
</t>
    </r>
    <r>
      <rPr>
        <b/>
        <sz val="9"/>
        <color rgb="FF000000"/>
        <rFont val="Calibri"/>
        <family val="2"/>
        <charset val="1"/>
      </rPr>
      <t>1.1B</t>
    </r>
    <r>
      <rPr>
        <sz val="9"/>
        <color rgb="FF000000"/>
        <rFont val="Calibri"/>
        <family val="2"/>
        <charset val="1"/>
      </rPr>
      <t xml:space="preserve"> Enhanced Support for SEL and Mental Health
</t>
    </r>
    <r>
      <rPr>
        <b/>
        <sz val="9"/>
        <color rgb="FF000000"/>
        <rFont val="Calibri"/>
        <family val="2"/>
        <charset val="1"/>
      </rPr>
      <t xml:space="preserve">1.1C </t>
    </r>
    <r>
      <rPr>
        <sz val="9"/>
        <color rgb="FF000000"/>
        <rFont val="Calibri"/>
        <family val="2"/>
        <charset val="1"/>
      </rPr>
      <t>Positive School Environments</t>
    </r>
  </si>
  <si>
    <t>Salaries - Other</t>
  </si>
  <si>
    <t>Guidance and Psychological</t>
  </si>
  <si>
    <t>Salaries of staff members who spend &gt;80% of their time supporting student health and wellbeing (e.g., adjustment counselors, BCBAs, psychologists, social workers)</t>
  </si>
  <si>
    <t>Contractual Services</t>
  </si>
  <si>
    <t>Partnerships with organizations who provide direct mental health services to students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</si>
  <si>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</si>
  <si>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</si>
  <si>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</si>
  <si>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</si>
  <si>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</si>
  <si>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</si>
  <si>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</si>
  <si>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</si>
  <si>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</si>
  <si>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</si>
  <si>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</si>
  <si>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rPr>
        <b/>
        <sz val="9"/>
        <color rgb="FF000000"/>
        <rFont val="Calibri"/>
        <family val="2"/>
        <charset val="1"/>
      </rPr>
      <t>1.2A</t>
    </r>
    <r>
      <rPr>
        <sz val="9"/>
        <color rgb="FF000000"/>
        <rFont val="Calibri"/>
        <family val="2"/>
        <charset val="1"/>
      </rPr>
      <t xml:space="preserve"> Effective Student Support System
</t>
    </r>
    <r>
      <rPr>
        <b/>
        <sz val="9"/>
        <color rgb="FF000000"/>
        <rFont val="Calibri"/>
        <family val="2"/>
        <charset val="1"/>
      </rPr>
      <t>1.2B</t>
    </r>
    <r>
      <rPr>
        <sz val="9"/>
        <color rgb="FF000000"/>
        <rFont val="Calibri"/>
        <family val="2"/>
        <charset val="1"/>
      </rPr>
      <t xml:space="preserve"> Comprehensive Tiered Supports</t>
    </r>
  </si>
  <si>
    <t>Salaries - Instructional</t>
  </si>
  <si>
    <t>Instruction Leadership</t>
  </si>
  <si>
    <t>Salaries of individuals in leadership roles responsible for managing MTSS</t>
  </si>
  <si>
    <t>Classroom &amp; Specialist Teachers</t>
  </si>
  <si>
    <t>Salaries of teachers who spend &gt;80% of their time providing tiered supports to students (e.g., interventionists)</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</si>
  <si>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</si>
  <si>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</si>
  <si>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</si>
  <si>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charset val="1"/>
      </rPr>
      <t>1.3A</t>
    </r>
    <r>
      <rPr>
        <sz val="9"/>
        <color rgb="FF000000"/>
        <rFont val="Calibri"/>
        <family val="2"/>
        <charset val="1"/>
      </rPr>
      <t xml:space="preserve"> Diverse Approaches to Meaningful Family Engagement
</t>
    </r>
    <r>
      <rPr>
        <b/>
        <sz val="9"/>
        <color rgb="FF000000"/>
        <rFont val="Calibri"/>
        <family val="2"/>
        <charset val="1"/>
      </rPr>
      <t>1.3B</t>
    </r>
    <r>
      <rPr>
        <sz val="9"/>
        <color rgb="FF000000"/>
        <rFont val="Calibri"/>
        <family val="2"/>
        <charset val="1"/>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</si>
  <si>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</si>
  <si>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</si>
  <si>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</si>
  <si>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</si>
  <si>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</si>
  <si>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</si>
  <si>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charset val="1"/>
      </rPr>
      <t xml:space="preserve">2.1A </t>
    </r>
    <r>
      <rPr>
        <sz val="9"/>
        <color rgb="FF000000"/>
        <rFont val="Calibri"/>
        <family val="2"/>
        <charset val="1"/>
      </rPr>
      <t xml:space="preserve">Inclusive Curriculum Adoption Process
</t>
    </r>
    <r>
      <rPr>
        <b/>
        <sz val="9"/>
        <color rgb="FF000000"/>
        <rFont val="Calibri"/>
        <family val="2"/>
        <charset val="1"/>
      </rPr>
      <t xml:space="preserve">2.1B </t>
    </r>
    <r>
      <rPr>
        <sz val="9"/>
        <color rgb="FF000000"/>
        <rFont val="Calibri"/>
        <family val="2"/>
        <charset val="1"/>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</si>
  <si>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</si>
  <si>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</si>
  <si>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</si>
  <si>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</si>
  <si>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charset val="1"/>
      </rPr>
      <t xml:space="preserve">2.1C </t>
    </r>
    <r>
      <rPr>
        <sz val="9"/>
        <color rgb="FF000000"/>
        <rFont val="Calibri"/>
        <family val="2"/>
        <charset val="1"/>
      </rPr>
      <t xml:space="preserve">Comprehensive Approach to Early Literacy 
</t>
    </r>
    <r>
      <rPr>
        <b/>
        <sz val="9"/>
        <color rgb="FF000000"/>
        <rFont val="Calibri"/>
        <family val="2"/>
        <charset val="1"/>
      </rPr>
      <t>2.1D</t>
    </r>
    <r>
      <rPr>
        <sz val="9"/>
        <color rgb="FF000000"/>
        <rFont val="Calibri"/>
        <family val="2"/>
        <charset val="1"/>
      </rPr>
      <t xml:space="preserve"> Early Literacy Screening and Support</t>
    </r>
  </si>
  <si>
    <t>Salaries of individuals in leadership or coaching roles responsible for early literacy PK-3</t>
  </si>
  <si>
    <t>Salaries of reading specialists or interventionists focused on reading in grades PK-3</t>
  </si>
  <si>
    <t>High quality instructional materials for early literacy (PK-3)</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</si>
  <si>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</si>
  <si>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</si>
  <si>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</si>
  <si>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charset val="1"/>
      </rPr>
      <t>2.2A</t>
    </r>
    <r>
      <rPr>
        <sz val="9"/>
        <color rgb="FF000000"/>
        <rFont val="Calibri"/>
        <family val="2"/>
        <charset val="1"/>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</si>
  <si>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</si>
  <si>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</si>
  <si>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charset val="1"/>
      </rPr>
      <t xml:space="preserve">2.2B </t>
    </r>
    <r>
      <rPr>
        <sz val="9"/>
        <color rgb="FF000000"/>
        <rFont val="Calibri"/>
        <family val="2"/>
        <charset val="1"/>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</si>
  <si>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</si>
  <si>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</si>
  <si>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charset val="1"/>
      </rPr>
      <t xml:space="preserve">2.2C </t>
    </r>
    <r>
      <rPr>
        <sz val="9"/>
        <color rgb="FF000000"/>
        <rFont val="Calibri"/>
        <family val="2"/>
        <charset val="1"/>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</si>
  <si>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</si>
  <si>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</si>
  <si>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</si>
  <si>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charset val="1"/>
      </rPr>
      <t>2.2D</t>
    </r>
    <r>
      <rPr>
        <sz val="9"/>
        <color rgb="FF000000"/>
        <rFont val="Calibri"/>
        <family val="2"/>
        <charset val="1"/>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</si>
  <si>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</si>
  <si>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</si>
  <si>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</si>
  <si>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</si>
  <si>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</si>
  <si>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</si>
  <si>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charset val="1"/>
      </rPr>
      <t xml:space="preserve">2.3A </t>
    </r>
    <r>
      <rPr>
        <sz val="9"/>
        <color rgb="FF000000"/>
        <rFont val="Calibri"/>
        <family val="2"/>
        <charset val="1"/>
      </rPr>
      <t xml:space="preserve">Authentic Postsecondary Planning 
</t>
    </r>
    <r>
      <rPr>
        <b/>
        <sz val="9"/>
        <color rgb="FF000000"/>
        <rFont val="Calibri"/>
        <family val="2"/>
        <charset val="1"/>
      </rPr>
      <t xml:space="preserve">2.3B </t>
    </r>
    <r>
      <rPr>
        <sz val="9"/>
        <color rgb="FF000000"/>
        <rFont val="Calibri"/>
        <family val="2"/>
        <charset val="1"/>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</si>
  <si>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</si>
  <si>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</si>
  <si>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</si>
  <si>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</si>
  <si>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</si>
  <si>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</si>
  <si>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charset val="1"/>
      </rPr>
      <t xml:space="preserve">2.4A </t>
    </r>
    <r>
      <rPr>
        <sz val="9"/>
        <color rgb="FF000000"/>
        <rFont val="Calibri"/>
        <family val="2"/>
        <charset val="1"/>
      </rPr>
      <t>Expanded Access to Pre-Kindergarten</t>
    </r>
  </si>
  <si>
    <t>Salaries - Administrator</t>
  </si>
  <si>
    <t>Administration</t>
  </si>
  <si>
    <t>Salaries of individuals in leadership roles responsible for coordinating full-day pre-K</t>
  </si>
  <si>
    <t>Salaries of teachers who teach in full-day pre-k classrooms</t>
  </si>
  <si>
    <t>Salaries - Clerical/Support</t>
  </si>
  <si>
    <t>Salaries of paraprofessionals who work in full-day pre-k classrooms</t>
  </si>
  <si>
    <t>Items procured specifically for full-day pre-k (e.g., building space, furniture, etc.)</t>
  </si>
  <si>
    <t>Supplies and materials purchased specifically for full-day pre-k classrooms (e.g., curriculum)</t>
  </si>
  <si>
    <r>
      <rPr>
        <b/>
        <sz val="9"/>
        <rFont val="Calibri"/>
        <family val="2"/>
        <charset val="1"/>
      </rPr>
      <t>2.4B</t>
    </r>
    <r>
      <rPr>
        <sz val="9"/>
        <rFont val="Calibri"/>
        <family val="2"/>
        <charset val="1"/>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</si>
  <si>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</si>
  <si>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</si>
  <si>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charset val="1"/>
      </rPr>
      <t>2.4C</t>
    </r>
    <r>
      <rPr>
        <sz val="9"/>
        <color rgb="FF000000"/>
        <rFont val="Calibri"/>
        <family val="2"/>
        <charset val="1"/>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</si>
  <si>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</si>
  <si>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</si>
  <si>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</si>
  <si>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charset val="1"/>
      </rPr>
      <t>2.4D</t>
    </r>
    <r>
      <rPr>
        <sz val="9"/>
        <color rgb="FF000000"/>
        <rFont val="Calibri"/>
        <family val="2"/>
        <charset val="1"/>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</si>
  <si>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</si>
  <si>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</si>
  <si>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</si>
  <si>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charset val="1"/>
      </rPr>
      <t xml:space="preserve">3.1A </t>
    </r>
    <r>
      <rPr>
        <sz val="9"/>
        <color rgb="FF000000"/>
        <rFont val="Calibri"/>
        <family val="2"/>
        <charset val="1"/>
      </rPr>
      <t xml:space="preserve">Intentional Hiring Systems  
</t>
    </r>
    <r>
      <rPr>
        <b/>
        <sz val="9"/>
        <color rgb="FF000000"/>
        <rFont val="Calibri"/>
        <family val="2"/>
        <charset val="1"/>
      </rPr>
      <t xml:space="preserve">3.1B </t>
    </r>
    <r>
      <rPr>
        <sz val="9"/>
        <color rgb="FF000000"/>
        <rFont val="Calibri"/>
        <family val="2"/>
        <charset val="1"/>
      </rPr>
      <t xml:space="preserve">Enhanced Pathways to Increase Educator Diversity 
</t>
    </r>
    <r>
      <rPr>
        <b/>
        <sz val="9"/>
        <color rgb="FF000000"/>
        <rFont val="Calibri"/>
        <family val="2"/>
        <charset val="1"/>
      </rPr>
      <t>3.1C</t>
    </r>
    <r>
      <rPr>
        <sz val="9"/>
        <color rgb="FF000000"/>
        <rFont val="Calibri"/>
        <family val="2"/>
        <charset val="1"/>
      </rPr>
      <t xml:space="preserve"> Educator Preparation Partnerships</t>
    </r>
  </si>
  <si>
    <t>Salaries of individuals responsible for diversity, equity, and inclusion (DEI) efforts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</si>
  <si>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</si>
  <si>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</si>
  <si>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</si>
  <si>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charset val="1"/>
      </rPr>
      <t xml:space="preserve">3.2A </t>
    </r>
    <r>
      <rPr>
        <sz val="9"/>
        <color rgb="FF000000"/>
        <rFont val="Calibri"/>
        <family val="2"/>
        <charset val="1"/>
      </rPr>
      <t xml:space="preserve">Inclusive School Environments 
</t>
    </r>
    <r>
      <rPr>
        <b/>
        <sz val="9"/>
        <color rgb="FF000000"/>
        <rFont val="Calibri"/>
        <family val="2"/>
        <charset val="1"/>
      </rPr>
      <t>3.2B</t>
    </r>
    <r>
      <rPr>
        <sz val="9"/>
        <color rgb="FF000000"/>
        <rFont val="Calibri"/>
        <family val="2"/>
        <charset val="1"/>
      </rPr>
      <t xml:space="preserve"> Retention Support Programs  
</t>
    </r>
    <r>
      <rPr>
        <b/>
        <sz val="9"/>
        <color rgb="FF000000"/>
        <rFont val="Calibri"/>
        <family val="2"/>
        <charset val="1"/>
      </rPr>
      <t xml:space="preserve">3.2C </t>
    </r>
    <r>
      <rPr>
        <sz val="9"/>
        <color rgb="FF000000"/>
        <rFont val="Calibri"/>
        <family val="2"/>
        <charset val="1"/>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</si>
  <si>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</si>
  <si>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</si>
  <si>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</si>
  <si>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</si>
  <si>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charset val="1"/>
      </rPr>
      <t xml:space="preserve">3.3A </t>
    </r>
    <r>
      <rPr>
        <sz val="9"/>
        <color rgb="FF000000"/>
        <rFont val="Calibri"/>
        <family val="2"/>
        <charset val="1"/>
      </rPr>
      <t xml:space="preserve">Resource Allocation Aligned to Student Success  
</t>
    </r>
    <r>
      <rPr>
        <b/>
        <sz val="9"/>
        <color rgb="FF000000"/>
        <rFont val="Calibri"/>
        <family val="2"/>
        <charset val="1"/>
      </rPr>
      <t xml:space="preserve">3.3B </t>
    </r>
    <r>
      <rPr>
        <sz val="9"/>
        <color rgb="FF000000"/>
        <rFont val="Calibri"/>
        <family val="2"/>
        <charset val="1"/>
      </rPr>
      <t xml:space="preserve">Support for Effective Team Practices 
</t>
    </r>
    <r>
      <rPr>
        <b/>
        <sz val="9"/>
        <color rgb="FF000000"/>
        <rFont val="Calibri"/>
        <family val="2"/>
        <charset val="1"/>
      </rPr>
      <t>3.3C</t>
    </r>
    <r>
      <rPr>
        <sz val="9"/>
        <color rgb="FF000000"/>
        <rFont val="Calibri"/>
        <family val="2"/>
        <charset val="1"/>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</si>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</sst>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0.00_);[Red]&quot;($&quot;#,##0.00\)"/>
    <numFmt numFmtId="166" formatCode="0.0"/>
    <numFmt numFmtId="167" formatCode="[$$-409]#,##0;[Red]\-[$$-409]#,##0"/>
    <numFmt numFmtId="168" formatCode="\$#,##0_);[Red]&quot;($&quot;#,##0\)"/>
  </numFmts>
  <fonts count="32" x14ac:knownFonts="1">
    <font>
      <sz val="10"/>
      <color rgb="FF000000"/>
      <name val="Arial"/>
      <charset val="1"/>
    </font>
    <font>
      <b/>
      <sz val="10"/>
      <color rgb="FF000000"/>
      <name val="Arial"/>
      <charset val="1"/>
    </font>
    <font>
      <b/>
      <sz val="14"/>
      <color rgb="FF000000"/>
      <name val="Calibri"/>
      <family val="2"/>
      <charset val="1"/>
    </font>
    <font>
      <b/>
      <sz val="10"/>
      <color rgb="FF000000"/>
      <name val="Calibri"/>
      <family val="2"/>
      <charset val="1"/>
    </font>
    <font>
      <sz val="10"/>
      <color rgb="FF000000"/>
      <name val="Calibri"/>
      <family val="2"/>
      <charset val="1"/>
    </font>
    <font>
      <sz val="12"/>
      <color rgb="FF000000"/>
      <name val="Calibri"/>
      <family val="2"/>
      <charset val="1"/>
    </font>
    <font>
      <sz val="12"/>
      <color rgb="FF000000"/>
      <name val="Arial"/>
      <family val="2"/>
      <charset val="1"/>
    </font>
    <font>
      <b/>
      <sz val="11"/>
      <color rgb="FF000000"/>
      <name val="Calibri"/>
      <family val="2"/>
      <charset val="1"/>
    </font>
    <font>
      <b/>
      <sz val="11"/>
      <color rgb="FFFFFFFF"/>
      <name val="Calibri"/>
      <family val="2"/>
      <charset val="1"/>
    </font>
    <font>
      <sz val="11"/>
      <color rgb="FF000000"/>
      <name val="Arial"/>
      <family val="2"/>
      <charset val="1"/>
    </font>
    <font>
      <b/>
      <sz val="11"/>
      <color rgb="FF000000"/>
      <name val="Arial"/>
      <family val="2"/>
      <charset val="1"/>
    </font>
    <font>
      <sz val="10"/>
      <name val="Arial"/>
      <charset val="1"/>
    </font>
    <font>
      <sz val="10"/>
      <name val="Calibri"/>
      <family val="2"/>
      <charset val="1"/>
    </font>
    <font>
      <b/>
      <sz val="9"/>
      <color rgb="FF000000"/>
      <name val="Calibri"/>
      <charset val="1"/>
    </font>
    <font>
      <b/>
      <sz val="9"/>
      <color rgb="FF000000"/>
      <name val="Calibri"/>
      <family val="2"/>
      <charset val="1"/>
    </font>
    <font>
      <sz val="9"/>
      <color rgb="FF000000"/>
      <name val="Calibri"/>
      <family val="2"/>
      <charset val="1"/>
    </font>
    <font>
      <sz val="8"/>
      <color rgb="FF000000"/>
      <name val="Calibri"/>
      <family val="2"/>
      <charset val="1"/>
    </font>
    <font>
      <i/>
      <sz val="8"/>
      <color rgb="FF000000"/>
      <name val="Calibri"/>
      <family val="2"/>
      <charset val="1"/>
    </font>
    <font>
      <sz val="9"/>
      <color rgb="FF000000"/>
      <name val="Calibri"/>
      <charset val="1"/>
    </font>
    <font>
      <b/>
      <sz val="8"/>
      <color rgb="FF000000"/>
      <name val="Calibri"/>
      <family val="2"/>
      <charset val="1"/>
    </font>
    <font>
      <b/>
      <sz val="10"/>
      <color rgb="FFFFFFFF"/>
      <name val="Calibri"/>
      <family val="2"/>
      <charset val="1"/>
    </font>
    <font>
      <b/>
      <sz val="9"/>
      <color rgb="FFFFFFFF"/>
      <name val="Calibri"/>
      <family val="2"/>
      <charset val="1"/>
    </font>
    <font>
      <b/>
      <sz val="9"/>
      <name val="Calibri"/>
      <family val="2"/>
      <charset val="1"/>
    </font>
    <font>
      <sz val="9"/>
      <name val="Calibri"/>
      <family val="2"/>
      <charset val="1"/>
    </font>
    <font>
      <b/>
      <sz val="11"/>
      <color rgb="FFFFFFFF"/>
      <name val="Calibri"/>
      <charset val="1"/>
    </font>
    <font>
      <b/>
      <sz val="11"/>
      <color rgb="FFFFFFFF"/>
      <name val="Arial"/>
      <charset val="1"/>
    </font>
    <font>
      <b/>
      <sz val="12"/>
      <color rgb="FFFFFFFF"/>
      <name val="Arial"/>
      <charset val="1"/>
    </font>
    <font>
      <b/>
      <sz val="10"/>
      <color rgb="FFFFFFFF"/>
      <name val="Arial"/>
      <charset val="1"/>
    </font>
    <font>
      <sz val="10"/>
      <color rgb="FFFFFFFF"/>
      <name val="Arial"/>
      <charset val="1"/>
    </font>
    <font>
      <sz val="10"/>
      <color rgb="FF000000"/>
      <name val="Arial"/>
      <family val="2"/>
      <charset val="1"/>
    </font>
    <font>
      <sz val="10"/>
      <color rgb="FF000000"/>
      <name val="Arial"/>
      <charset val="1"/>
    </font>
    <font>
      <sz val="11"/>
      <color rgb="FF000000"/>
      <name val="Calibri"/>
      <family val="2"/>
      <charset val="1"/>
    </font>
  </fonts>
  <fills count="11">
    <fill>
      <patternFill patternType="none"/>
    </fill>
    <fill>
      <patternFill patternType="gray125"/>
    </fill>
    <fill>
      <patternFill patternType="solid">
        <fgColor rgb="FFD9D9D9"/>
        <bgColor rgb="FFD9EAD3"/>
      </patternFill>
    </fill>
    <fill>
      <patternFill patternType="solid">
        <fgColor rgb="FFB3CEFB"/>
        <bgColor rgb="FFB4C7DC"/>
      </patternFill>
    </fill>
    <fill>
      <patternFill patternType="solid">
        <fgColor rgb="FFD9EAD3"/>
        <bgColor rgb="FFD9D9D9"/>
      </patternFill>
    </fill>
    <fill>
      <patternFill patternType="solid">
        <fgColor rgb="FFFFF2CC"/>
        <bgColor rgb="FFFCE5CD"/>
      </patternFill>
    </fill>
    <fill>
      <patternFill patternType="solid">
        <fgColor rgb="FFFCE5CD"/>
        <bgColor rgb="FFFFF2CC"/>
      </patternFill>
    </fill>
    <fill>
      <patternFill patternType="solid">
        <fgColor rgb="FF000000"/>
        <bgColor rgb="FF003300"/>
      </patternFill>
    </fill>
    <fill>
      <patternFill patternType="solid">
        <fgColor rgb="FF808080"/>
        <bgColor rgb="FF969696"/>
      </patternFill>
    </fill>
    <fill>
      <patternFill patternType="solid">
        <fgColor rgb="FFFFFFFF"/>
        <bgColor rgb="FFFFF2CC"/>
      </patternFill>
    </fill>
    <fill>
      <patternFill patternType="solid">
        <fgColor rgb="FFB4C7DC"/>
        <bgColor rgb="FFB3CEFB"/>
      </patternFill>
    </fill>
  </fills>
  <borders count="2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style="thick">
        <color auto="1"/>
      </left>
      <right/>
      <top style="thick">
        <color auto="1"/>
      </top>
      <bottom style="thick">
        <color auto="1"/>
      </bottom>
      <diagonal/>
    </border>
    <border>
      <left style="thin">
        <color auto="1"/>
      </left>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bottom style="medium">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s>
  <cellStyleXfs count="7">
    <xf numFmtId="0" fontId="0" fillId="0" borderId="0"/>
    <xf numFmtId="0" fontId="30" fillId="0" borderId="0" applyBorder="0" applyProtection="0">
      <alignment horizontal="left"/>
    </xf>
    <xf numFmtId="0" fontId="30" fillId="0" borderId="0" applyBorder="0" applyProtection="0"/>
    <xf numFmtId="0" fontId="30" fillId="0" borderId="0" applyBorder="0" applyProtection="0"/>
    <xf numFmtId="0" fontId="1" fillId="0" borderId="0" applyBorder="0" applyProtection="0"/>
    <xf numFmtId="0" fontId="1" fillId="0" borderId="0" applyBorder="0" applyProtection="0">
      <alignment horizontal="left"/>
    </xf>
    <xf numFmtId="0" fontId="30" fillId="0" borderId="0" applyBorder="0" applyProtection="0"/>
  </cellStyleXfs>
  <cellXfs count="116">
    <xf numFmtId="0" fontId="0" fillId="0" borderId="0" xfId="0"/>
    <xf numFmtId="0" fontId="0" fillId="0" borderId="0" xfId="0" applyAlignment="1">
      <alignment horizontal="left"/>
    </xf>
    <xf numFmtId="0" fontId="4" fillId="0" borderId="0" xfId="0" applyFont="1" applyAlignment="1">
      <alignment horizontal="left"/>
    </xf>
    <xf numFmtId="0" fontId="4" fillId="0" borderId="0" xfId="0" applyFont="1"/>
    <xf numFmtId="164" fontId="0" fillId="0" borderId="0" xfId="0" applyNumberFormat="1"/>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lef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6" fillId="0" borderId="0" xfId="0" applyFont="1"/>
    <xf numFmtId="164" fontId="6" fillId="0" borderId="0" xfId="0" applyNumberFormat="1" applyFont="1"/>
    <xf numFmtId="0" fontId="9" fillId="0" borderId="0" xfId="0" applyFont="1" applyAlignment="1">
      <alignment vertical="center"/>
    </xf>
    <xf numFmtId="0" fontId="10" fillId="0" borderId="0" xfId="0" applyFont="1" applyAlignment="1">
      <alignment vertical="center"/>
    </xf>
    <xf numFmtId="0" fontId="9" fillId="0" borderId="0" xfId="0" applyFont="1"/>
    <xf numFmtId="0" fontId="0" fillId="0" borderId="0" xfId="0" applyAlignment="1">
      <alignment vertical="center"/>
    </xf>
    <xf numFmtId="0" fontId="25" fillId="0" borderId="0" xfId="0" applyFont="1"/>
    <xf numFmtId="0" fontId="0" fillId="0" borderId="0" xfId="0" applyAlignment="1">
      <alignment horizontal="left" wrapText="1"/>
    </xf>
    <xf numFmtId="0" fontId="4" fillId="0" borderId="0" xfId="0" applyFont="1" applyAlignment="1">
      <alignment horizontal="left" vertical="center" wrapText="1"/>
    </xf>
    <xf numFmtId="0" fontId="4" fillId="0" borderId="0" xfId="0" applyFont="1" applyAlignment="1">
      <alignment vertical="center" wrapText="1"/>
    </xf>
    <xf numFmtId="0" fontId="0" fillId="0" borderId="0" xfId="0" applyAlignment="1">
      <alignment wrapText="1"/>
    </xf>
    <xf numFmtId="164" fontId="0" fillId="0" borderId="0" xfId="0" applyNumberFormat="1" applyAlignment="1">
      <alignment wrapText="1"/>
    </xf>
    <xf numFmtId="0" fontId="0" fillId="10" borderId="13" xfId="0" applyFill="1" applyBorder="1"/>
    <xf numFmtId="0" fontId="0" fillId="10" borderId="0" xfId="0" applyFill="1"/>
    <xf numFmtId="0" fontId="1" fillId="0" borderId="13" xfId="0" applyFont="1" applyBorder="1"/>
    <xf numFmtId="0" fontId="1" fillId="0" borderId="0" xfId="0" applyFont="1"/>
    <xf numFmtId="0" fontId="1" fillId="0" borderId="14" xfId="0" applyFont="1" applyBorder="1"/>
    <xf numFmtId="0" fontId="0" fillId="0" borderId="13" xfId="0" applyBorder="1"/>
    <xf numFmtId="166" fontId="0" fillId="0" borderId="0" xfId="0" applyNumberFormat="1"/>
    <xf numFmtId="164" fontId="0" fillId="0" borderId="14" xfId="0" applyNumberFormat="1" applyBorder="1"/>
    <xf numFmtId="0" fontId="27" fillId="7" borderId="5" xfId="0" applyFont="1" applyFill="1" applyBorder="1"/>
    <xf numFmtId="0" fontId="28" fillId="7" borderId="15" xfId="0" applyFont="1" applyFill="1" applyBorder="1"/>
    <xf numFmtId="166" fontId="27" fillId="7" borderId="15" xfId="0" applyNumberFormat="1" applyFont="1" applyFill="1" applyBorder="1"/>
    <xf numFmtId="164" fontId="27" fillId="7" borderId="15" xfId="0" applyNumberFormat="1" applyFont="1" applyFill="1" applyBorder="1"/>
    <xf numFmtId="164" fontId="27" fillId="7" borderId="12" xfId="0" applyNumberFormat="1" applyFont="1" applyFill="1" applyBorder="1"/>
    <xf numFmtId="0" fontId="29" fillId="0" borderId="0" xfId="0" applyFont="1"/>
    <xf numFmtId="0" fontId="29" fillId="0" borderId="0" xfId="0" applyFont="1" applyAlignment="1">
      <alignment wrapText="1"/>
    </xf>
    <xf numFmtId="0" fontId="1" fillId="0" borderId="0" xfId="0" applyFont="1" applyAlignment="1">
      <alignment wrapText="1"/>
    </xf>
    <xf numFmtId="0" fontId="15" fillId="0" borderId="3" xfId="0" applyFont="1" applyBorder="1" applyAlignment="1" applyProtection="1">
      <alignment horizontal="center" vertical="top"/>
      <protection locked="0"/>
    </xf>
    <xf numFmtId="167" fontId="18" fillId="0" borderId="3" xfId="0" applyNumberFormat="1" applyFont="1" applyBorder="1" applyAlignment="1" applyProtection="1">
      <alignment horizontal="center" vertical="top" wrapText="1"/>
      <protection locked="0"/>
    </xf>
    <xf numFmtId="0" fontId="18" fillId="0" borderId="3" xfId="0" applyFont="1" applyBorder="1" applyAlignment="1" applyProtection="1">
      <alignment horizontal="center" vertical="top" wrapText="1"/>
      <protection locked="0"/>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164" fontId="7" fillId="4" borderId="3" xfId="0" applyNumberFormat="1" applyFont="1" applyFill="1" applyBorder="1" applyAlignment="1">
      <alignment horizontal="center" vertical="center" wrapText="1"/>
    </xf>
    <xf numFmtId="164" fontId="7" fillId="5" borderId="3" xfId="0" applyNumberFormat="1"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0" fontId="11" fillId="8" borderId="2" xfId="0" applyFont="1" applyFill="1" applyBorder="1" applyAlignment="1">
      <alignment horizontal="left"/>
    </xf>
    <xf numFmtId="0" fontId="12" fillId="8" borderId="3" xfId="0" applyFont="1" applyFill="1" applyBorder="1" applyAlignment="1">
      <alignment horizontal="left"/>
    </xf>
    <xf numFmtId="0" fontId="12" fillId="8" borderId="3" xfId="0" applyFont="1" applyFill="1" applyBorder="1" applyAlignment="1">
      <alignment horizontal="center"/>
    </xf>
    <xf numFmtId="0" fontId="11" fillId="8" borderId="3" xfId="0" applyFont="1" applyFill="1" applyBorder="1" applyAlignment="1">
      <alignment horizontal="left"/>
    </xf>
    <xf numFmtId="0" fontId="13" fillId="8" borderId="3" xfId="0" applyFont="1" applyFill="1" applyBorder="1" applyAlignment="1">
      <alignment horizontal="center" vertical="center" wrapText="1"/>
    </xf>
    <xf numFmtId="164" fontId="13" fillId="8" borderId="3"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7" fillId="0" borderId="3" xfId="0" applyFont="1" applyBorder="1" applyAlignment="1">
      <alignment horizontal="left" vertical="top" wrapText="1"/>
    </xf>
    <xf numFmtId="167" fontId="18" fillId="0" borderId="3" xfId="0" applyNumberFormat="1" applyFont="1" applyBorder="1" applyAlignment="1">
      <alignment horizontal="center" vertical="top" wrapText="1"/>
    </xf>
    <xf numFmtId="0" fontId="18" fillId="2" borderId="3" xfId="0" applyFont="1" applyFill="1" applyBorder="1" applyAlignment="1">
      <alignment horizontal="center" vertical="top" wrapText="1"/>
    </xf>
    <xf numFmtId="0" fontId="17" fillId="0" borderId="3" xfId="0" applyFont="1" applyBorder="1" applyAlignment="1">
      <alignment vertical="top" wrapText="1"/>
    </xf>
    <xf numFmtId="167" fontId="18" fillId="9" borderId="3" xfId="0" applyNumberFormat="1" applyFont="1" applyFill="1" applyBorder="1" applyAlignment="1">
      <alignment horizontal="center" vertical="top" wrapText="1"/>
    </xf>
    <xf numFmtId="0" fontId="13" fillId="7" borderId="0" xfId="0" applyFont="1" applyFill="1" applyAlignment="1">
      <alignment horizontal="left" vertical="center" wrapText="1"/>
    </xf>
    <xf numFmtId="0" fontId="14" fillId="7" borderId="3" xfId="0" applyFont="1" applyFill="1" applyBorder="1" applyAlignment="1">
      <alignment horizontal="left" vertical="center" wrapText="1"/>
    </xf>
    <xf numFmtId="0" fontId="19" fillId="7" borderId="3" xfId="0" applyFont="1" applyFill="1" applyBorder="1" applyAlignment="1">
      <alignment horizontal="left" vertical="top" wrapText="1"/>
    </xf>
    <xf numFmtId="0" fontId="20" fillId="7" borderId="3" xfId="0" applyFont="1" applyFill="1" applyBorder="1" applyAlignment="1">
      <alignment vertical="top" wrapText="1"/>
    </xf>
    <xf numFmtId="0" fontId="21" fillId="7" borderId="3" xfId="0" applyFont="1" applyFill="1" applyBorder="1" applyAlignment="1">
      <alignment horizontal="center" vertical="top" wrapText="1"/>
    </xf>
    <xf numFmtId="167" fontId="21" fillId="7" borderId="3" xfId="0" applyNumberFormat="1" applyFont="1" applyFill="1" applyBorder="1" applyAlignment="1">
      <alignment horizontal="center" vertical="top" wrapText="1"/>
    </xf>
    <xf numFmtId="168" fontId="20" fillId="7" borderId="3" xfId="0" applyNumberFormat="1" applyFont="1" applyFill="1" applyBorder="1"/>
    <xf numFmtId="0" fontId="21" fillId="7" borderId="3" xfId="0" applyFont="1" applyFill="1" applyBorder="1" applyAlignment="1">
      <alignment horizontal="left" vertical="top" wrapText="1"/>
    </xf>
    <xf numFmtId="0" fontId="14" fillId="9" borderId="3" xfId="0" applyFont="1" applyFill="1" applyBorder="1" applyAlignment="1">
      <alignment horizontal="left" vertical="center" wrapText="1"/>
    </xf>
    <xf numFmtId="0" fontId="18" fillId="2" borderId="3" xfId="0" applyFont="1" applyFill="1" applyBorder="1" applyAlignment="1">
      <alignment vertical="top" wrapText="1"/>
    </xf>
    <xf numFmtId="0" fontId="13" fillId="7" borderId="12" xfId="0" applyFont="1" applyFill="1" applyBorder="1" applyAlignment="1">
      <alignment horizontal="left" vertical="top" wrapText="1"/>
    </xf>
    <xf numFmtId="0" fontId="13" fillId="9" borderId="12" xfId="0" applyFont="1" applyFill="1" applyBorder="1" applyAlignment="1">
      <alignment horizontal="left" vertical="top" wrapText="1"/>
    </xf>
    <xf numFmtId="0" fontId="19" fillId="9" borderId="3" xfId="0" applyFont="1" applyFill="1" applyBorder="1" applyAlignment="1">
      <alignment horizontal="left" vertical="top" wrapText="1"/>
    </xf>
    <xf numFmtId="0" fontId="20" fillId="9" borderId="3" xfId="0" applyFont="1" applyFill="1" applyBorder="1" applyAlignment="1">
      <alignment vertical="top" wrapText="1"/>
    </xf>
    <xf numFmtId="0" fontId="21" fillId="9" borderId="3" xfId="0" applyFont="1" applyFill="1" applyBorder="1" applyAlignment="1">
      <alignment horizontal="left" vertical="top" wrapText="1"/>
    </xf>
    <xf numFmtId="167" fontId="21" fillId="9" borderId="3" xfId="0" applyNumberFormat="1" applyFont="1" applyFill="1" applyBorder="1" applyAlignment="1">
      <alignment horizontal="left" vertical="top" wrapText="1"/>
    </xf>
    <xf numFmtId="165" fontId="20" fillId="9" borderId="3" xfId="0" applyNumberFormat="1" applyFont="1" applyFill="1" applyBorder="1"/>
    <xf numFmtId="0" fontId="24" fillId="7" borderId="2" xfId="0" applyFont="1" applyFill="1" applyBorder="1" applyAlignment="1">
      <alignment horizontal="left" vertical="top" wrapText="1"/>
    </xf>
    <xf numFmtId="0" fontId="8" fillId="7" borderId="3" xfId="0" applyFont="1" applyFill="1" applyBorder="1" applyAlignment="1">
      <alignment horizontal="left" vertical="center" wrapText="1"/>
    </xf>
    <xf numFmtId="166" fontId="24" fillId="7" borderId="3" xfId="0" applyNumberFormat="1" applyFont="1" applyFill="1" applyBorder="1" applyAlignment="1">
      <alignment horizontal="left" vertical="top" wrapText="1"/>
    </xf>
    <xf numFmtId="0" fontId="24" fillId="7" borderId="3" xfId="0" applyFont="1" applyFill="1" applyBorder="1" applyAlignment="1">
      <alignment horizontal="left" vertical="top" wrapText="1"/>
    </xf>
    <xf numFmtId="166" fontId="24" fillId="7" borderId="3" xfId="0" applyNumberFormat="1" applyFont="1" applyFill="1" applyBorder="1" applyAlignment="1">
      <alignment horizontal="center" vertical="top" wrapText="1"/>
    </xf>
    <xf numFmtId="167" fontId="24" fillId="7" borderId="3" xfId="0" applyNumberFormat="1" applyFont="1" applyFill="1" applyBorder="1" applyAlignment="1">
      <alignment horizontal="center" vertical="top" wrapText="1"/>
    </xf>
    <xf numFmtId="168" fontId="8" fillId="7" borderId="3" xfId="0" applyNumberFormat="1" applyFont="1" applyFill="1" applyBorder="1"/>
    <xf numFmtId="167" fontId="18" fillId="9" borderId="3" xfId="0" applyNumberFormat="1" applyFont="1" applyFill="1" applyBorder="1" applyAlignment="1" applyProtection="1">
      <alignment horizontal="center" vertical="top" wrapText="1"/>
      <protection locked="0"/>
    </xf>
    <xf numFmtId="0" fontId="0" fillId="0" borderId="0" xfId="0" applyAlignment="1">
      <alignment horizontal="center"/>
    </xf>
    <xf numFmtId="0" fontId="2" fillId="2" borderId="1" xfId="0" applyFont="1" applyFill="1" applyBorder="1" applyAlignment="1">
      <alignment horizontal="center"/>
    </xf>
    <xf numFmtId="0" fontId="3" fillId="2" borderId="1" xfId="0" applyFont="1" applyFill="1" applyBorder="1" applyAlignment="1">
      <alignment horizontal="center" vertical="top" wrapText="1"/>
    </xf>
    <xf numFmtId="0" fontId="31" fillId="0" borderId="16" xfId="0" applyFont="1" applyBorder="1" applyAlignment="1">
      <alignment wrapText="1"/>
    </xf>
    <xf numFmtId="0" fontId="31" fillId="0" borderId="17" xfId="0" applyFont="1" applyBorder="1" applyAlignment="1">
      <alignment wrapText="1"/>
    </xf>
    <xf numFmtId="0" fontId="31" fillId="0" borderId="0" xfId="0" applyFont="1" applyAlignment="1">
      <alignment wrapText="1"/>
    </xf>
    <xf numFmtId="0" fontId="31" fillId="0" borderId="18" xfId="0" applyFont="1" applyBorder="1" applyAlignment="1">
      <alignment wrapText="1"/>
    </xf>
    <xf numFmtId="0" fontId="31" fillId="0" borderId="19" xfId="0" applyFont="1" applyBorder="1" applyAlignment="1">
      <alignment wrapText="1"/>
    </xf>
    <xf numFmtId="0" fontId="31" fillId="0" borderId="20" xfId="0" applyFont="1" applyBorder="1" applyAlignment="1">
      <alignment wrapText="1"/>
    </xf>
    <xf numFmtId="0" fontId="13" fillId="0" borderId="7" xfId="0" applyFont="1" applyBorder="1" applyAlignment="1">
      <alignment horizontal="left" vertical="center" wrapText="1"/>
    </xf>
    <xf numFmtId="0" fontId="14" fillId="0" borderId="3" xfId="0" applyFont="1" applyBorder="1" applyAlignment="1">
      <alignment horizontal="left" vertical="center" wrapText="1"/>
    </xf>
    <xf numFmtId="0" fontId="13" fillId="0" borderId="12" xfId="0" applyFont="1" applyBorder="1" applyAlignment="1">
      <alignment horizontal="left" vertical="center" wrapText="1"/>
    </xf>
    <xf numFmtId="0" fontId="14" fillId="0" borderId="4" xfId="0" applyFont="1" applyBorder="1" applyAlignment="1">
      <alignment horizontal="left" vertical="center" wrapText="1"/>
    </xf>
    <xf numFmtId="0" fontId="13" fillId="0" borderId="10" xfId="0" applyFont="1" applyBorder="1" applyAlignment="1">
      <alignment horizontal="left" vertical="center" wrapText="1"/>
    </xf>
    <xf numFmtId="0" fontId="14" fillId="0" borderId="11" xfId="0" applyFont="1" applyBorder="1" applyAlignment="1">
      <alignment horizontal="left" vertical="center" wrapText="1"/>
    </xf>
    <xf numFmtId="0" fontId="22" fillId="0" borderId="3" xfId="0" applyFont="1" applyBorder="1" applyAlignment="1">
      <alignment horizontal="left" vertical="center"/>
    </xf>
    <xf numFmtId="0" fontId="14" fillId="0" borderId="9" xfId="0" applyFont="1" applyBorder="1" applyAlignment="1">
      <alignment horizontal="left" vertical="center" wrapText="1"/>
    </xf>
    <xf numFmtId="0" fontId="14" fillId="9" borderId="3" xfId="0" applyFont="1" applyFill="1" applyBorder="1" applyAlignment="1">
      <alignment horizontal="left" vertical="center" wrapText="1"/>
    </xf>
    <xf numFmtId="0" fontId="14" fillId="0" borderId="8" xfId="0" applyFont="1" applyBorder="1" applyAlignment="1">
      <alignment horizontal="left" vertical="center" wrapText="1"/>
    </xf>
    <xf numFmtId="0" fontId="8" fillId="7" borderId="4" xfId="0" applyFont="1" applyFill="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3"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14" xfId="0" applyFont="1" applyFill="1" applyBorder="1" applyAlignment="1">
      <alignment horizontal="center" vertical="center" wrapText="1"/>
    </xf>
    <xf numFmtId="0" fontId="26" fillId="7" borderId="4" xfId="0" applyFont="1" applyFill="1" applyBorder="1" applyAlignment="1">
      <alignment horizontal="center"/>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2CC"/>
      <rgbColor rgb="FFD9D9D9"/>
      <rgbColor rgb="FF660066"/>
      <rgbColor rgb="FFFF8080"/>
      <rgbColor rgb="FF0066CC"/>
      <rgbColor rgb="FFB3CEFB"/>
      <rgbColor rgb="FF000080"/>
      <rgbColor rgb="FFFF00FF"/>
      <rgbColor rgb="FFFFFF00"/>
      <rgbColor rgb="FF00FFFF"/>
      <rgbColor rgb="FF800080"/>
      <rgbColor rgb="FF800000"/>
      <rgbColor rgb="FF008080"/>
      <rgbColor rgb="FF0000FF"/>
      <rgbColor rgb="FF00CCFF"/>
      <rgbColor rgb="FFCCFFFF"/>
      <rgbColor rgb="FFD9EAD3"/>
      <rgbColor rgb="FFFFFF99"/>
      <rgbColor rgb="FF99CCFF"/>
      <rgbColor rgb="FFFF99CC"/>
      <rgbColor rgb="FFCC99FF"/>
      <rgbColor rgb="FFFCE5C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personId="{00000000-0000-0000-0000-000000000000}" id="{3DA55439-7C79-4A08-A6C2-86D670F99593}">
    <text>[Threaded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2"/>
  <sheetViews>
    <sheetView zoomScaleNormal="100" workbookViewId="0">
      <selection activeCell="K40" sqref="K40"/>
    </sheetView>
  </sheetViews>
  <sheetFormatPr defaultColWidth="8.54296875" defaultRowHeight="12.5" x14ac:dyDescent="0.25"/>
  <sheetData>
    <row r="1" spans="1:30" ht="18.5" x14ac:dyDescent="0.45">
      <c r="A1" s="86" t="s">
        <v>0</v>
      </c>
      <c r="B1" s="86"/>
      <c r="C1" s="86"/>
      <c r="D1" s="86"/>
      <c r="E1" s="86"/>
      <c r="F1" s="86"/>
      <c r="G1" s="86"/>
      <c r="H1" s="86"/>
      <c r="I1" s="86"/>
      <c r="J1" s="86"/>
      <c r="K1" s="86"/>
    </row>
    <row r="2" spans="1:30" ht="32.25" customHeight="1" x14ac:dyDescent="0.25">
      <c r="A2" s="87" t="s">
        <v>1</v>
      </c>
      <c r="B2" s="87"/>
      <c r="C2" s="87"/>
      <c r="D2" s="87"/>
      <c r="E2" s="87"/>
      <c r="F2" s="87"/>
      <c r="G2" s="87"/>
      <c r="H2" s="87"/>
      <c r="I2" s="87"/>
      <c r="J2" s="87"/>
      <c r="K2" s="87"/>
    </row>
    <row r="3" spans="1:30" ht="12" customHeight="1" x14ac:dyDescent="0.25">
      <c r="A3" s="88" t="s">
        <v>2</v>
      </c>
      <c r="B3" s="88"/>
      <c r="C3" s="88"/>
      <c r="D3" s="88"/>
      <c r="E3" s="88"/>
      <c r="F3" s="88"/>
      <c r="G3" s="88"/>
      <c r="H3" s="88"/>
      <c r="I3" s="88"/>
      <c r="J3" s="88"/>
      <c r="K3" s="89"/>
      <c r="L3" s="21"/>
      <c r="M3" s="21"/>
      <c r="N3" s="21"/>
      <c r="O3" s="21"/>
      <c r="P3" s="21"/>
      <c r="Q3" s="21"/>
      <c r="R3" s="21"/>
      <c r="S3" s="21"/>
      <c r="T3" s="21"/>
      <c r="U3" s="21"/>
      <c r="V3" s="21"/>
      <c r="W3" s="21"/>
      <c r="X3" s="21"/>
      <c r="Y3" s="21"/>
      <c r="Z3" s="21"/>
      <c r="AA3" s="21"/>
      <c r="AB3" s="21"/>
      <c r="AC3" s="21"/>
      <c r="AD3" s="21"/>
    </row>
    <row r="4" spans="1:30" ht="12" customHeight="1" x14ac:dyDescent="0.25">
      <c r="A4" s="90"/>
      <c r="B4" s="90"/>
      <c r="C4" s="90"/>
      <c r="D4" s="90"/>
      <c r="E4" s="90"/>
      <c r="F4" s="90"/>
      <c r="G4" s="90"/>
      <c r="H4" s="90"/>
      <c r="I4" s="90"/>
      <c r="J4" s="90"/>
      <c r="K4" s="91"/>
      <c r="L4" s="21"/>
      <c r="M4" s="21"/>
      <c r="N4" s="21"/>
      <c r="O4" s="21"/>
      <c r="P4" s="21"/>
      <c r="Q4" s="21"/>
      <c r="R4" s="21"/>
      <c r="S4" s="21"/>
      <c r="T4" s="21"/>
      <c r="U4" s="21"/>
      <c r="V4" s="21"/>
      <c r="W4" s="21"/>
      <c r="X4" s="21"/>
      <c r="Y4" s="21"/>
      <c r="Z4" s="21"/>
      <c r="AA4" s="21"/>
      <c r="AB4" s="21"/>
      <c r="AC4" s="21"/>
      <c r="AD4" s="21"/>
    </row>
    <row r="5" spans="1:30" ht="12" customHeight="1" x14ac:dyDescent="0.25">
      <c r="A5" s="90"/>
      <c r="B5" s="90"/>
      <c r="C5" s="90"/>
      <c r="D5" s="90"/>
      <c r="E5" s="90"/>
      <c r="F5" s="90"/>
      <c r="G5" s="90"/>
      <c r="H5" s="90"/>
      <c r="I5" s="90"/>
      <c r="J5" s="90"/>
      <c r="K5" s="91"/>
      <c r="L5" s="21"/>
      <c r="M5" s="21"/>
      <c r="N5" s="21"/>
      <c r="O5" s="21"/>
      <c r="P5" s="21"/>
      <c r="Q5" s="21"/>
      <c r="R5" s="21"/>
      <c r="S5" s="21"/>
      <c r="T5" s="21"/>
      <c r="U5" s="21"/>
      <c r="V5" s="21"/>
      <c r="W5" s="21"/>
      <c r="X5" s="21"/>
      <c r="Y5" s="21"/>
      <c r="Z5" s="21"/>
      <c r="AA5" s="21"/>
      <c r="AB5" s="21"/>
      <c r="AC5" s="21"/>
      <c r="AD5" s="21"/>
    </row>
    <row r="6" spans="1:30" ht="12" customHeight="1" x14ac:dyDescent="0.25">
      <c r="A6" s="90"/>
      <c r="B6" s="90"/>
      <c r="C6" s="90"/>
      <c r="D6" s="90"/>
      <c r="E6" s="90"/>
      <c r="F6" s="90"/>
      <c r="G6" s="90"/>
      <c r="H6" s="90"/>
      <c r="I6" s="90"/>
      <c r="J6" s="90"/>
      <c r="K6" s="91"/>
      <c r="L6" s="21"/>
      <c r="M6" s="21"/>
      <c r="N6" s="21"/>
      <c r="O6" s="21"/>
      <c r="P6" s="21"/>
      <c r="Q6" s="21"/>
      <c r="R6" s="21"/>
      <c r="S6" s="21"/>
      <c r="T6" s="21"/>
      <c r="U6" s="21"/>
      <c r="V6" s="21"/>
      <c r="W6" s="21"/>
      <c r="X6" s="21"/>
      <c r="Y6" s="21"/>
      <c r="Z6" s="21"/>
      <c r="AA6" s="21"/>
      <c r="AB6" s="21"/>
      <c r="AC6" s="21"/>
      <c r="AD6" s="21"/>
    </row>
    <row r="7" spans="1:30" ht="12" customHeight="1" x14ac:dyDescent="0.25">
      <c r="A7" s="90"/>
      <c r="B7" s="90"/>
      <c r="C7" s="90"/>
      <c r="D7" s="90"/>
      <c r="E7" s="90"/>
      <c r="F7" s="90"/>
      <c r="G7" s="90"/>
      <c r="H7" s="90"/>
      <c r="I7" s="90"/>
      <c r="J7" s="90"/>
      <c r="K7" s="91"/>
      <c r="L7" s="21"/>
      <c r="M7" s="21"/>
      <c r="N7" s="21"/>
      <c r="O7" s="21"/>
      <c r="P7" s="21"/>
      <c r="Q7" s="21"/>
      <c r="R7" s="21"/>
      <c r="S7" s="21"/>
      <c r="T7" s="21"/>
      <c r="U7" s="21"/>
      <c r="V7" s="21"/>
      <c r="W7" s="21"/>
      <c r="X7" s="21"/>
      <c r="Y7" s="21"/>
      <c r="Z7" s="21"/>
      <c r="AA7" s="21"/>
      <c r="AB7" s="21"/>
      <c r="AC7" s="21"/>
      <c r="AD7" s="21"/>
    </row>
    <row r="8" spans="1:30" ht="12" customHeight="1" x14ac:dyDescent="0.25">
      <c r="A8" s="90"/>
      <c r="B8" s="90"/>
      <c r="C8" s="90"/>
      <c r="D8" s="90"/>
      <c r="E8" s="90"/>
      <c r="F8" s="90"/>
      <c r="G8" s="90"/>
      <c r="H8" s="90"/>
      <c r="I8" s="90"/>
      <c r="J8" s="90"/>
      <c r="K8" s="91"/>
      <c r="L8" s="21"/>
      <c r="M8" s="21"/>
      <c r="N8" s="21"/>
      <c r="O8" s="21"/>
      <c r="P8" s="21"/>
      <c r="Q8" s="21"/>
      <c r="R8" s="21"/>
      <c r="S8" s="21"/>
      <c r="T8" s="21"/>
      <c r="U8" s="21"/>
      <c r="V8" s="21"/>
      <c r="W8" s="21"/>
      <c r="X8" s="21"/>
      <c r="Y8" s="21"/>
      <c r="Z8" s="21"/>
      <c r="AA8" s="21"/>
      <c r="AB8" s="21"/>
      <c r="AC8" s="21"/>
      <c r="AD8" s="21"/>
    </row>
    <row r="9" spans="1:30" ht="12" customHeight="1" x14ac:dyDescent="0.25">
      <c r="A9" s="90"/>
      <c r="B9" s="90"/>
      <c r="C9" s="90"/>
      <c r="D9" s="90"/>
      <c r="E9" s="90"/>
      <c r="F9" s="90"/>
      <c r="G9" s="90"/>
      <c r="H9" s="90"/>
      <c r="I9" s="90"/>
      <c r="J9" s="90"/>
      <c r="K9" s="91"/>
    </row>
    <row r="10" spans="1:30" ht="12" customHeight="1" x14ac:dyDescent="0.25">
      <c r="A10" s="90"/>
      <c r="B10" s="90"/>
      <c r="C10" s="90"/>
      <c r="D10" s="90"/>
      <c r="E10" s="90"/>
      <c r="F10" s="90"/>
      <c r="G10" s="90"/>
      <c r="H10" s="90"/>
      <c r="I10" s="90"/>
      <c r="J10" s="90"/>
      <c r="K10" s="91"/>
    </row>
    <row r="11" spans="1:30" ht="12" customHeight="1" x14ac:dyDescent="0.25">
      <c r="A11" s="90"/>
      <c r="B11" s="90"/>
      <c r="C11" s="90"/>
      <c r="D11" s="90"/>
      <c r="E11" s="90"/>
      <c r="F11" s="90"/>
      <c r="G11" s="90"/>
      <c r="H11" s="90"/>
      <c r="I11" s="90"/>
      <c r="J11" s="90"/>
      <c r="K11" s="91"/>
    </row>
    <row r="12" spans="1:30" ht="12" customHeight="1" x14ac:dyDescent="0.25">
      <c r="A12" s="90"/>
      <c r="B12" s="90"/>
      <c r="C12" s="90"/>
      <c r="D12" s="90"/>
      <c r="E12" s="90"/>
      <c r="F12" s="90"/>
      <c r="G12" s="90"/>
      <c r="H12" s="90"/>
      <c r="I12" s="90"/>
      <c r="J12" s="90"/>
      <c r="K12" s="91"/>
    </row>
    <row r="13" spans="1:30" ht="12" customHeight="1" x14ac:dyDescent="0.25">
      <c r="A13" s="90"/>
      <c r="B13" s="90"/>
      <c r="C13" s="90"/>
      <c r="D13" s="90"/>
      <c r="E13" s="90"/>
      <c r="F13" s="90"/>
      <c r="G13" s="90"/>
      <c r="H13" s="90"/>
      <c r="I13" s="90"/>
      <c r="J13" s="90"/>
      <c r="K13" s="91"/>
    </row>
    <row r="14" spans="1:30" ht="12" customHeight="1" x14ac:dyDescent="0.25">
      <c r="A14" s="92"/>
      <c r="B14" s="92"/>
      <c r="C14" s="92"/>
      <c r="D14" s="92"/>
      <c r="E14" s="92"/>
      <c r="F14" s="92"/>
      <c r="G14" s="92"/>
      <c r="H14" s="92"/>
      <c r="I14" s="92"/>
      <c r="J14" s="92"/>
      <c r="K14" s="93"/>
    </row>
    <row r="16" spans="1:30" ht="12.65" customHeight="1" x14ac:dyDescent="0.25"/>
    <row r="17" spans="5:5" ht="12.65" customHeight="1" x14ac:dyDescent="0.25">
      <c r="E17" s="85"/>
    </row>
    <row r="18" spans="5:5" ht="12.65" customHeight="1" x14ac:dyDescent="0.25"/>
    <row r="19" spans="5:5" ht="12.65" customHeight="1" x14ac:dyDescent="0.25"/>
    <row r="20" spans="5:5" ht="12.65" customHeight="1" x14ac:dyDescent="0.25"/>
    <row r="21" spans="5:5" ht="12.65" customHeight="1" x14ac:dyDescent="0.25"/>
    <row r="22" spans="5:5" ht="12.65" customHeight="1" x14ac:dyDescent="0.25"/>
    <row r="23" spans="5:5" ht="12.65" customHeight="1" x14ac:dyDescent="0.25"/>
    <row r="24" spans="5:5" ht="12.65" customHeight="1" x14ac:dyDescent="0.25"/>
    <row r="25" spans="5:5" ht="12.65" customHeight="1" x14ac:dyDescent="0.25"/>
    <row r="26" spans="5:5" ht="12.65" customHeight="1" x14ac:dyDescent="0.25"/>
    <row r="27" spans="5:5" ht="12.65" customHeight="1" x14ac:dyDescent="0.25"/>
    <row r="28" spans="5:5" ht="12.65" customHeight="1" x14ac:dyDescent="0.25"/>
    <row r="29" spans="5:5" ht="12.65" customHeight="1" x14ac:dyDescent="0.25"/>
    <row r="30" spans="5:5" ht="12.65" customHeight="1" x14ac:dyDescent="0.25"/>
    <row r="31" spans="5:5" ht="12.65" customHeight="1" x14ac:dyDescent="0.25"/>
    <row r="32" spans="5:5" ht="12.65" customHeight="1" x14ac:dyDescent="0.25"/>
    <row r="33" ht="12.65" customHeight="1" x14ac:dyDescent="0.25"/>
    <row r="34" ht="12.65" customHeight="1" x14ac:dyDescent="0.25"/>
    <row r="35" ht="12.65" customHeight="1" x14ac:dyDescent="0.25"/>
    <row r="36" ht="12.65" customHeight="1" x14ac:dyDescent="0.25"/>
    <row r="37" ht="12.65" customHeight="1" x14ac:dyDescent="0.25"/>
    <row r="38" ht="12.65" customHeight="1" x14ac:dyDescent="0.25"/>
    <row r="39" ht="12.65" customHeight="1" x14ac:dyDescent="0.25"/>
    <row r="40" ht="12.65" customHeight="1" x14ac:dyDescent="0.25"/>
    <row r="41" ht="12.65" customHeight="1" x14ac:dyDescent="0.25"/>
    <row r="42" ht="12.65" customHeight="1" x14ac:dyDescent="0.25"/>
    <row r="43" ht="12.65" customHeight="1" x14ac:dyDescent="0.25"/>
    <row r="44" ht="12.65" customHeight="1" x14ac:dyDescent="0.25"/>
    <row r="45" ht="12.65" customHeight="1" x14ac:dyDescent="0.25"/>
    <row r="46" ht="12.65" customHeight="1" x14ac:dyDescent="0.25"/>
    <row r="47" ht="12.65" customHeight="1" x14ac:dyDescent="0.25"/>
    <row r="48" ht="12.65" customHeight="1" x14ac:dyDescent="0.25"/>
    <row r="49" ht="12.65" customHeight="1" x14ac:dyDescent="0.25"/>
    <row r="50" ht="12.65" customHeight="1" x14ac:dyDescent="0.25"/>
    <row r="51" ht="12.65" customHeight="1" x14ac:dyDescent="0.25"/>
    <row r="52" ht="12.65" customHeight="1" x14ac:dyDescent="0.25"/>
    <row r="53" ht="12.65" customHeight="1" x14ac:dyDescent="0.25"/>
    <row r="54" ht="12.65" customHeight="1" x14ac:dyDescent="0.25"/>
    <row r="55" ht="12.65" customHeight="1" x14ac:dyDescent="0.25"/>
    <row r="56" ht="12.65" customHeight="1" x14ac:dyDescent="0.25"/>
    <row r="57" ht="12.65" customHeight="1" x14ac:dyDescent="0.25"/>
    <row r="58" ht="12.65" customHeight="1" x14ac:dyDescent="0.25"/>
    <row r="59" ht="12.65" customHeight="1" x14ac:dyDescent="0.25"/>
    <row r="60" ht="12.65" customHeight="1" x14ac:dyDescent="0.25"/>
    <row r="61" ht="12.65" customHeight="1" x14ac:dyDescent="0.25"/>
    <row r="62" ht="12.65" customHeight="1" x14ac:dyDescent="0.25"/>
    <row r="63" ht="12.65" customHeight="1" x14ac:dyDescent="0.25"/>
    <row r="64" ht="12.65" customHeight="1" x14ac:dyDescent="0.25"/>
    <row r="65" ht="12.65" customHeight="1" x14ac:dyDescent="0.25"/>
    <row r="66" ht="12.65" customHeight="1" x14ac:dyDescent="0.25"/>
    <row r="67" ht="12.65" customHeight="1" x14ac:dyDescent="0.25"/>
    <row r="68" ht="12.65" customHeight="1" x14ac:dyDescent="0.25"/>
    <row r="69" ht="12.65" customHeight="1" x14ac:dyDescent="0.25"/>
    <row r="70" ht="12.65" customHeight="1" x14ac:dyDescent="0.25"/>
    <row r="71" ht="12.65" customHeight="1" x14ac:dyDescent="0.25"/>
    <row r="72" ht="12.65" customHeight="1" x14ac:dyDescent="0.25"/>
    <row r="73" ht="12.65" customHeight="1" x14ac:dyDescent="0.25"/>
    <row r="74" ht="12.65" customHeight="1" x14ac:dyDescent="0.25"/>
    <row r="75" ht="12.65" customHeight="1" x14ac:dyDescent="0.25"/>
    <row r="76" ht="12.65" customHeight="1" x14ac:dyDescent="0.25"/>
    <row r="77" ht="12.65" customHeight="1" x14ac:dyDescent="0.25"/>
    <row r="78" ht="12.65" customHeight="1" x14ac:dyDescent="0.25"/>
    <row r="79" ht="12.65" customHeight="1" x14ac:dyDescent="0.25"/>
    <row r="80" ht="12.65" customHeight="1" x14ac:dyDescent="0.25"/>
    <row r="81" ht="12.65" customHeight="1" x14ac:dyDescent="0.25"/>
    <row r="82" ht="12.65" customHeight="1" x14ac:dyDescent="0.25"/>
  </sheetData>
  <mergeCells count="3">
    <mergeCell ref="A1:K1"/>
    <mergeCell ref="A2:K2"/>
    <mergeCell ref="A3:K14"/>
  </mergeCells>
  <pageMargins left="0.7" right="0.7" top="0.75" bottom="0.75" header="0.511811023622047" footer="0.511811023622047"/>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4"/>
  <sheetViews>
    <sheetView tabSelected="1" topLeftCell="B1" zoomScale="90" zoomScaleNormal="90" workbookViewId="0">
      <pane ySplit="3" topLeftCell="A4" activePane="bottomLeft" state="frozen"/>
      <selection pane="bottomLeft" activeCell="K105" sqref="K105"/>
    </sheetView>
  </sheetViews>
  <sheetFormatPr defaultColWidth="12.54296875" defaultRowHeight="13" x14ac:dyDescent="0.3"/>
  <cols>
    <col min="1" max="1" width="31.54296875" style="1" customWidth="1"/>
    <col min="2" max="2" width="38.1796875" style="2" customWidth="1"/>
    <col min="3" max="3" width="13.7265625" style="3" customWidth="1"/>
    <col min="4" max="4" width="14.54296875" style="3" customWidth="1"/>
    <col min="5" max="5" width="14.1796875" style="1" customWidth="1"/>
    <col min="6" max="6" width="21.81640625" style="1" customWidth="1"/>
    <col min="7" max="7" width="34.54296875" style="1" customWidth="1"/>
    <col min="8" max="8" width="8.08984375" customWidth="1"/>
    <col min="9" max="9" width="15.453125" style="4" customWidth="1"/>
    <col min="10" max="10" width="5.81640625" customWidth="1"/>
    <col min="11" max="11" width="15.81640625" style="4" customWidth="1"/>
    <col min="12" max="12" width="6.90625" customWidth="1"/>
    <col min="13" max="13" width="16" style="4" customWidth="1"/>
    <col min="14" max="14" width="16.26953125" customWidth="1"/>
    <col min="16" max="17" width="40.81640625" hidden="1" customWidth="1"/>
    <col min="18" max="20" width="12.54296875" hidden="1"/>
  </cols>
  <sheetData>
    <row r="1" spans="1:20" s="11" customFormat="1" ht="15.75" customHeight="1" x14ac:dyDescent="0.35">
      <c r="A1" s="5"/>
      <c r="B1" s="6"/>
      <c r="C1" s="7"/>
      <c r="D1" s="7"/>
      <c r="E1" s="8"/>
      <c r="F1" s="8"/>
      <c r="G1" s="8"/>
      <c r="H1" s="9"/>
      <c r="I1" s="10"/>
      <c r="K1" s="12"/>
      <c r="M1" s="12"/>
    </row>
    <row r="2" spans="1:20" s="15" customFormat="1" ht="27.75" customHeight="1" x14ac:dyDescent="0.3">
      <c r="A2" s="111" t="s">
        <v>3</v>
      </c>
      <c r="B2" s="107" t="s">
        <v>4</v>
      </c>
      <c r="C2" s="107" t="s">
        <v>5</v>
      </c>
      <c r="D2" s="107" t="s">
        <v>6</v>
      </c>
      <c r="E2" s="107" t="s">
        <v>7</v>
      </c>
      <c r="F2" s="107" t="s">
        <v>8</v>
      </c>
      <c r="G2" s="107" t="s">
        <v>9</v>
      </c>
      <c r="H2" s="108" t="s">
        <v>10</v>
      </c>
      <c r="I2" s="108"/>
      <c r="J2" s="109" t="s">
        <v>11</v>
      </c>
      <c r="K2" s="109"/>
      <c r="L2" s="110" t="s">
        <v>12</v>
      </c>
      <c r="M2" s="110"/>
      <c r="N2" s="104" t="s">
        <v>13</v>
      </c>
      <c r="O2" s="13"/>
      <c r="P2" s="14" t="s">
        <v>14</v>
      </c>
      <c r="Q2" s="14" t="s">
        <v>15</v>
      </c>
      <c r="R2" s="14" t="s">
        <v>6</v>
      </c>
      <c r="S2" s="14" t="s">
        <v>16</v>
      </c>
      <c r="T2" s="14" t="s">
        <v>17</v>
      </c>
    </row>
    <row r="3" spans="1:20" s="15" customFormat="1" ht="14.5" x14ac:dyDescent="0.3">
      <c r="A3" s="111"/>
      <c r="B3" s="107"/>
      <c r="C3" s="107"/>
      <c r="D3" s="107"/>
      <c r="E3" s="107"/>
      <c r="F3" s="107"/>
      <c r="G3" s="107"/>
      <c r="H3" s="42" t="s">
        <v>18</v>
      </c>
      <c r="I3" s="45" t="s">
        <v>19</v>
      </c>
      <c r="J3" s="43" t="s">
        <v>18</v>
      </c>
      <c r="K3" s="46" t="s">
        <v>20</v>
      </c>
      <c r="L3" s="44" t="s">
        <v>18</v>
      </c>
      <c r="M3" s="47" t="s">
        <v>20</v>
      </c>
      <c r="N3" s="104"/>
      <c r="O3" s="13"/>
      <c r="P3" s="13"/>
      <c r="Q3" s="13"/>
      <c r="R3" s="13"/>
      <c r="S3" s="13"/>
      <c r="T3" s="13"/>
    </row>
    <row r="4" spans="1:20" ht="3" customHeight="1" x14ac:dyDescent="0.3">
      <c r="A4" s="48"/>
      <c r="B4" s="49"/>
      <c r="C4" s="50"/>
      <c r="D4" s="50"/>
      <c r="E4" s="51"/>
      <c r="F4" s="51"/>
      <c r="G4" s="51"/>
      <c r="H4" s="52"/>
      <c r="I4" s="53"/>
      <c r="J4" s="52"/>
      <c r="K4" s="53"/>
      <c r="L4" s="52"/>
      <c r="M4" s="53"/>
      <c r="N4" s="16"/>
      <c r="O4" s="16"/>
      <c r="P4" s="16"/>
      <c r="Q4" s="16"/>
      <c r="R4" s="16"/>
      <c r="S4" s="16"/>
      <c r="T4" s="16"/>
    </row>
    <row r="5" spans="1:20" ht="47.15" customHeight="1" thickBot="1" x14ac:dyDescent="0.3">
      <c r="A5" s="105" t="s">
        <v>21</v>
      </c>
      <c r="B5" s="95" t="s">
        <v>22</v>
      </c>
      <c r="C5" s="54" t="str">
        <f t="shared" ref="C5:D10" si="0">Q5</f>
        <v xml:space="preserve">Guidance, Counseling and Testing </v>
      </c>
      <c r="D5" s="54" t="str">
        <f t="shared" si="0"/>
        <v>01-Professional Salaries</v>
      </c>
      <c r="E5" s="54" t="s">
        <v>23</v>
      </c>
      <c r="F5" s="54" t="s">
        <v>24</v>
      </c>
      <c r="G5" s="55" t="s">
        <v>25</v>
      </c>
      <c r="H5" s="39">
        <v>94</v>
      </c>
      <c r="I5" s="40">
        <v>9617478</v>
      </c>
      <c r="J5" s="41">
        <v>101</v>
      </c>
      <c r="K5" s="40">
        <v>10557946</v>
      </c>
      <c r="L5" s="41">
        <v>108</v>
      </c>
      <c r="M5" s="40">
        <v>10806363</v>
      </c>
      <c r="P5" t="str">
        <f t="shared" ref="P5:P36" si="1">_xlfn.CONCAT(F5,"-",E5)</f>
        <v>Guidance and Psychological-Salaries - Other</v>
      </c>
      <c r="Q5" t="str">
        <f>IFERROR(VLOOKUP($P5,'Short Crosswalk'!$A$1:$G$29,4,0),"")</f>
        <v xml:space="preserve">Guidance, Counseling and Testing </v>
      </c>
      <c r="R5" t="str">
        <f>IFERROR(VLOOKUP($P5,'Short Crosswalk'!$A$1:$G$29,7,0),"")</f>
        <v>01-Professional Salaries</v>
      </c>
      <c r="S5" t="str">
        <f t="shared" ref="S5:S36" si="2">_xlfn.CONCAT(Q5," ", R5)</f>
        <v>Guidance, Counseling and Testing  01-Professional Salaries</v>
      </c>
      <c r="T5">
        <f t="shared" ref="T5:T36" si="3">IFERROR(VALUE(LEFT(D5,2)),"")</f>
        <v>1</v>
      </c>
    </row>
    <row r="6" spans="1:20" ht="24.65" customHeight="1" thickBot="1" x14ac:dyDescent="0.3">
      <c r="A6" s="105"/>
      <c r="B6" s="95"/>
      <c r="C6" s="54" t="str">
        <f t="shared" si="0"/>
        <v xml:space="preserve">Guidance, Counseling and Testing </v>
      </c>
      <c r="D6" s="54" t="str">
        <f t="shared" si="0"/>
        <v>04-Contracted Services</v>
      </c>
      <c r="E6" s="54" t="s">
        <v>26</v>
      </c>
      <c r="F6" s="54" t="s">
        <v>24</v>
      </c>
      <c r="G6" s="55" t="s">
        <v>27</v>
      </c>
      <c r="H6" s="57"/>
      <c r="I6" s="40">
        <v>40000</v>
      </c>
      <c r="J6" s="57"/>
      <c r="K6" s="40">
        <v>40000</v>
      </c>
      <c r="L6" s="57"/>
      <c r="M6" s="40">
        <v>40000</v>
      </c>
      <c r="P6" t="str">
        <f t="shared" si="1"/>
        <v>Guidance and Psychological-Contractual Services</v>
      </c>
      <c r="Q6" t="str">
        <f>IFERROR(VLOOKUP($P6,'Short Crosswalk'!$A$1:$G$29,4,0),"")</f>
        <v xml:space="preserve">Guidance, Counseling and Testing </v>
      </c>
      <c r="R6" t="str">
        <f>IFERROR(VLOOKUP($P6,'Short Crosswalk'!$A$1:$G$29,7,0),"")</f>
        <v>04-Contracted Services</v>
      </c>
      <c r="S6" t="str">
        <f t="shared" si="2"/>
        <v>Guidance, Counseling and Testing  04-Contracted Services</v>
      </c>
      <c r="T6">
        <f t="shared" si="3"/>
        <v>4</v>
      </c>
    </row>
    <row r="7" spans="1:20" ht="32" thickBot="1" x14ac:dyDescent="0.3">
      <c r="A7" s="105"/>
      <c r="B7" s="95"/>
      <c r="C7" s="54" t="str">
        <f t="shared" si="0"/>
        <v xml:space="preserve">Instructional Materials, Equipment and Technology </v>
      </c>
      <c r="D7" s="54" t="str">
        <f t="shared" si="0"/>
        <v>05-Supplies and Materials</v>
      </c>
      <c r="E7" s="54" t="s">
        <v>28</v>
      </c>
      <c r="F7" s="54" t="s">
        <v>29</v>
      </c>
      <c r="G7" s="55" t="s">
        <v>30</v>
      </c>
      <c r="H7" s="57"/>
      <c r="I7" s="40">
        <v>80000</v>
      </c>
      <c r="J7" s="57"/>
      <c r="K7" s="40">
        <v>81600</v>
      </c>
      <c r="L7" s="57"/>
      <c r="M7" s="40">
        <v>83232</v>
      </c>
      <c r="P7" t="str">
        <f t="shared" si="1"/>
        <v>Instructional Materials, Equip., and Tech.-Supplies and Materials</v>
      </c>
      <c r="Q7" t="str">
        <f>IFERROR(VLOOKUP($P7,'Short Crosswalk'!$A$1:$G$29,4,0),"")</f>
        <v xml:space="preserve">Instructional Materials, Equipment and Technology </v>
      </c>
      <c r="R7" t="str">
        <f>IFERROR(VLOOKUP($P7,'Short Crosswalk'!$A$1:$G$29,7,0),"")</f>
        <v>05-Supplies and Materials</v>
      </c>
      <c r="S7" t="str">
        <f t="shared" si="2"/>
        <v>Instructional Materials, Equipment and Technology  05-Supplies and Materials</v>
      </c>
      <c r="T7">
        <f t="shared" si="3"/>
        <v>5</v>
      </c>
    </row>
    <row r="8" spans="1:20" ht="25.5" customHeight="1" x14ac:dyDescent="0.25">
      <c r="A8" s="105"/>
      <c r="B8" s="95"/>
      <c r="C8" s="54" t="str">
        <f t="shared" si="0"/>
        <v>Professional Development</v>
      </c>
      <c r="D8" s="54" t="str">
        <f t="shared" si="0"/>
        <v>04-Contracted Services</v>
      </c>
      <c r="E8" s="54" t="s">
        <v>26</v>
      </c>
      <c r="F8" s="54" t="s">
        <v>31</v>
      </c>
      <c r="G8" s="55" t="s">
        <v>32</v>
      </c>
      <c r="H8" s="57"/>
      <c r="I8" s="40">
        <v>3000</v>
      </c>
      <c r="J8" s="57"/>
      <c r="K8" s="40">
        <v>4000</v>
      </c>
      <c r="L8" s="57"/>
      <c r="M8" s="40">
        <v>5000</v>
      </c>
      <c r="P8" t="str">
        <f t="shared" si="1"/>
        <v>Professional Development-Contractual Services</v>
      </c>
      <c r="Q8" t="str">
        <f>IFERROR(VLOOKUP($P8,'Short Crosswalk'!$A$1:$G$29,4,0),"")</f>
        <v>Professional Development</v>
      </c>
      <c r="R8" t="str">
        <f>IFERROR(VLOOKUP($P8,'Short Crosswalk'!$A$1:$G$29,7,0),"")</f>
        <v>04-Contracted Services</v>
      </c>
      <c r="S8" t="str">
        <f t="shared" si="2"/>
        <v>Professional Development 04-Contracted Services</v>
      </c>
      <c r="T8">
        <f t="shared" si="3"/>
        <v>4</v>
      </c>
    </row>
    <row r="9" spans="1:20" ht="27" customHeight="1" x14ac:dyDescent="0.25">
      <c r="A9" s="105"/>
      <c r="B9" s="95"/>
      <c r="C9" s="54" t="str">
        <f t="shared" si="0"/>
        <v xml:space="preserve">Operations and Maintenance </v>
      </c>
      <c r="D9" s="54" t="str">
        <f t="shared" si="0"/>
        <v>05-Supplies and Materials</v>
      </c>
      <c r="E9" s="54" t="s">
        <v>28</v>
      </c>
      <c r="F9" s="54" t="s">
        <v>33</v>
      </c>
      <c r="G9" s="58" t="s">
        <v>34</v>
      </c>
      <c r="H9" s="57"/>
      <c r="I9" s="40">
        <v>50000</v>
      </c>
      <c r="J9" s="57"/>
      <c r="K9" s="40">
        <v>50000</v>
      </c>
      <c r="L9" s="57"/>
      <c r="M9" s="40">
        <v>50000</v>
      </c>
      <c r="P9" t="str">
        <f t="shared" si="1"/>
        <v>Operations and Maintenance-Supplies and Materials</v>
      </c>
      <c r="Q9" t="str">
        <f>IFERROR(VLOOKUP($P9,'Short Crosswalk'!$A$1:$G$29,4,0),"")</f>
        <v xml:space="preserve">Operations and Maintenance </v>
      </c>
      <c r="R9" t="str">
        <f>IFERROR(VLOOKUP($P9,'Short Crosswalk'!$A$1:$G$29,7,0),"")</f>
        <v>05-Supplies and Materials</v>
      </c>
      <c r="S9" t="str">
        <f t="shared" si="2"/>
        <v>Operations and Maintenance  05-Supplies and Materials</v>
      </c>
      <c r="T9">
        <f t="shared" si="3"/>
        <v>5</v>
      </c>
    </row>
    <row r="10" spans="1:20" ht="23.5" customHeight="1" x14ac:dyDescent="0.25">
      <c r="A10" s="105"/>
      <c r="B10" s="95"/>
      <c r="C10" s="54" t="str">
        <f t="shared" si="0"/>
        <v xml:space="preserve">Benefits and Fixed Charges </v>
      </c>
      <c r="D10" s="54" t="str">
        <f t="shared" si="0"/>
        <v>04-Contracted Services</v>
      </c>
      <c r="E10" s="54" t="s">
        <v>26</v>
      </c>
      <c r="F10" s="54" t="s">
        <v>35</v>
      </c>
      <c r="G10" s="58" t="s">
        <v>36</v>
      </c>
      <c r="H10" s="57"/>
      <c r="I10" s="84">
        <v>961748</v>
      </c>
      <c r="J10" s="57"/>
      <c r="K10" s="84">
        <v>105580</v>
      </c>
      <c r="L10" s="57"/>
      <c r="M10" s="84">
        <v>108063</v>
      </c>
      <c r="P10" t="str">
        <f t="shared" si="1"/>
        <v>Benefits and Fixed Charges -Contractual Services</v>
      </c>
      <c r="Q10" t="str">
        <f>IFERROR(VLOOKUP($P10,'Short Crosswalk'!$A$1:$G$29,4,0),"")</f>
        <v xml:space="preserve">Benefits and Fixed Charges </v>
      </c>
      <c r="R10" t="str">
        <f>IFERROR(VLOOKUP($P10,'Short Crosswalk'!$A$1:$G$29,7,0),"")</f>
        <v>04-Contracted Services</v>
      </c>
      <c r="S10" t="str">
        <f t="shared" si="2"/>
        <v>Benefits and Fixed Charges  04-Contracted Services</v>
      </c>
      <c r="T10">
        <f t="shared" si="3"/>
        <v>4</v>
      </c>
    </row>
    <row r="11" spans="1:20" ht="13.5" customHeight="1" x14ac:dyDescent="0.3">
      <c r="A11" s="60"/>
      <c r="B11" s="61"/>
      <c r="C11" s="62"/>
      <c r="D11" s="62"/>
      <c r="E11" s="62"/>
      <c r="F11" s="62"/>
      <c r="G11" s="63" t="s">
        <v>37</v>
      </c>
      <c r="H11" s="64">
        <f>H5</f>
        <v>94</v>
      </c>
      <c r="I11" s="65">
        <f>SUM(I5:I10)</f>
        <v>10752226</v>
      </c>
      <c r="J11" s="64">
        <f>J5</f>
        <v>101</v>
      </c>
      <c r="K11" s="65">
        <f>SUM(K5:K10)</f>
        <v>10839126</v>
      </c>
      <c r="L11" s="64">
        <f>L5</f>
        <v>108</v>
      </c>
      <c r="M11" s="65">
        <f>SUM(M5:M10)</f>
        <v>11092658</v>
      </c>
      <c r="N11" s="66">
        <f>SUM(I11+K11+M11)</f>
        <v>32684010</v>
      </c>
      <c r="P11" t="str">
        <f t="shared" si="1"/>
        <v>-</v>
      </c>
      <c r="Q11" t="str">
        <f>IFERROR(VLOOKUP($P11,'Short Crosswalk'!$A$1:$G$29,4,0),"")</f>
        <v/>
      </c>
      <c r="R11" t="str">
        <f>IFERROR(VLOOKUP($P11,'Short Crosswalk'!$A$1:$G$29,7,0),"")</f>
        <v/>
      </c>
      <c r="S11" t="str">
        <f t="shared" si="2"/>
        <v xml:space="preserve"> </v>
      </c>
      <c r="T11" t="str">
        <f t="shared" si="3"/>
        <v/>
      </c>
    </row>
    <row r="12" spans="1:20" ht="26.5" customHeight="1" x14ac:dyDescent="0.25">
      <c r="A12" s="106" t="s">
        <v>38</v>
      </c>
      <c r="B12" s="95" t="s">
        <v>39</v>
      </c>
      <c r="C12" s="54" t="str">
        <f t="shared" ref="C12:D16" si="4">Q12</f>
        <v>Instruction</v>
      </c>
      <c r="D12" s="54" t="str">
        <f t="shared" si="4"/>
        <v>01-Professional Salaries</v>
      </c>
      <c r="E12" s="54" t="s">
        <v>40</v>
      </c>
      <c r="F12" s="54" t="s">
        <v>41</v>
      </c>
      <c r="G12" s="58" t="s">
        <v>42</v>
      </c>
      <c r="H12" s="41">
        <v>5</v>
      </c>
      <c r="I12" s="40">
        <v>660154</v>
      </c>
      <c r="J12" s="41">
        <v>5</v>
      </c>
      <c r="K12" s="40">
        <v>676259</v>
      </c>
      <c r="L12" s="41">
        <v>5</v>
      </c>
      <c r="M12" s="40">
        <v>692757</v>
      </c>
      <c r="P12" t="str">
        <f t="shared" si="1"/>
        <v>Instruction Leadership-Salaries - Instructional</v>
      </c>
      <c r="Q12" t="str">
        <f>IFERROR(VLOOKUP($P12,'Short Crosswalk'!$A$1:$G$29,4,0),"")</f>
        <v>Instruction</v>
      </c>
      <c r="R12" t="str">
        <f>IFERROR(VLOOKUP($P12,'Short Crosswalk'!$A$1:$G$29,7,0),"")</f>
        <v>01-Professional Salaries</v>
      </c>
      <c r="S12" t="str">
        <f t="shared" si="2"/>
        <v>Instruction 01-Professional Salaries</v>
      </c>
      <c r="T12">
        <f t="shared" si="3"/>
        <v>1</v>
      </c>
    </row>
    <row r="13" spans="1:20" ht="37.5" customHeight="1" x14ac:dyDescent="0.25">
      <c r="A13" s="106"/>
      <c r="B13" s="95"/>
      <c r="C13" s="54" t="str">
        <f t="shared" si="4"/>
        <v>Teachers</v>
      </c>
      <c r="D13" s="54" t="str">
        <f t="shared" si="4"/>
        <v>01-Professional Salaries</v>
      </c>
      <c r="E13" s="54" t="s">
        <v>40</v>
      </c>
      <c r="F13" s="54" t="s">
        <v>43</v>
      </c>
      <c r="G13" s="58" t="s">
        <v>44</v>
      </c>
      <c r="H13" s="41">
        <v>30</v>
      </c>
      <c r="I13" s="40">
        <v>2384880</v>
      </c>
      <c r="J13" s="41">
        <v>30</v>
      </c>
      <c r="K13" s="40">
        <v>2430237</v>
      </c>
      <c r="L13" s="41">
        <v>0</v>
      </c>
      <c r="M13" s="40">
        <v>2497600</v>
      </c>
      <c r="P13" t="str">
        <f t="shared" si="1"/>
        <v>Classroom &amp; Specialist Teachers-Salaries - Instructional</v>
      </c>
      <c r="Q13" t="str">
        <f>IFERROR(VLOOKUP($P13,'Short Crosswalk'!$A$1:$G$29,4,0),"")</f>
        <v>Teachers</v>
      </c>
      <c r="R13" t="str">
        <f>IFERROR(VLOOKUP($P13,'Short Crosswalk'!$A$1:$G$29,7,0),"")</f>
        <v>01-Professional Salaries</v>
      </c>
      <c r="S13" t="str">
        <f t="shared" si="2"/>
        <v>Teachers 01-Professional Salaries</v>
      </c>
      <c r="T13">
        <f t="shared" si="3"/>
        <v>1</v>
      </c>
    </row>
    <row r="14" spans="1:20" ht="33" customHeight="1" x14ac:dyDescent="0.25">
      <c r="A14" s="106"/>
      <c r="B14" s="95"/>
      <c r="C14" s="54" t="str">
        <f t="shared" si="4"/>
        <v xml:space="preserve">Instructional Materials, Equipment and Technology </v>
      </c>
      <c r="D14" s="54" t="str">
        <f t="shared" si="4"/>
        <v>05-Supplies and Materials</v>
      </c>
      <c r="E14" s="54" t="s">
        <v>28</v>
      </c>
      <c r="F14" s="54" t="s">
        <v>29</v>
      </c>
      <c r="G14" s="58" t="s">
        <v>45</v>
      </c>
      <c r="H14" s="57"/>
      <c r="I14" s="40">
        <v>1000000</v>
      </c>
      <c r="J14" s="57"/>
      <c r="K14" s="40">
        <v>1200000</v>
      </c>
      <c r="L14" s="57"/>
      <c r="M14" s="40">
        <v>1400000</v>
      </c>
      <c r="P14" t="str">
        <f t="shared" si="1"/>
        <v>Instructional Materials, Equip., and Tech.-Supplies and Materials</v>
      </c>
      <c r="Q14" t="str">
        <f>IFERROR(VLOOKUP($P14,'Short Crosswalk'!$A$1:$G$29,4,0),"")</f>
        <v xml:space="preserve">Instructional Materials, Equipment and Technology </v>
      </c>
      <c r="R14" t="str">
        <f>IFERROR(VLOOKUP($P14,'Short Crosswalk'!$A$1:$G$29,7,0),"")</f>
        <v>05-Supplies and Materials</v>
      </c>
      <c r="S14" t="str">
        <f t="shared" si="2"/>
        <v>Instructional Materials, Equipment and Technology  05-Supplies and Materials</v>
      </c>
      <c r="T14">
        <f t="shared" si="3"/>
        <v>5</v>
      </c>
    </row>
    <row r="15" spans="1:20" ht="24" customHeight="1" x14ac:dyDescent="0.25">
      <c r="A15" s="106"/>
      <c r="B15" s="95"/>
      <c r="C15" s="54" t="str">
        <f t="shared" si="4"/>
        <v>Professional Development</v>
      </c>
      <c r="D15" s="54" t="str">
        <f t="shared" si="4"/>
        <v>04-Contracted Services</v>
      </c>
      <c r="E15" s="54" t="s">
        <v>26</v>
      </c>
      <c r="F15" s="54" t="s">
        <v>31</v>
      </c>
      <c r="G15" s="58" t="s">
        <v>46</v>
      </c>
      <c r="H15" s="57"/>
      <c r="I15" s="40"/>
      <c r="J15" s="57"/>
      <c r="K15" s="40"/>
      <c r="L15" s="57"/>
      <c r="M15" s="40"/>
      <c r="P15" t="str">
        <f t="shared" si="1"/>
        <v>Professional Development-Contractual Services</v>
      </c>
      <c r="Q15" t="str">
        <f>IFERROR(VLOOKUP($P15,'Short Crosswalk'!$A$1:$G$29,4,0),"")</f>
        <v>Professional Development</v>
      </c>
      <c r="R15" t="str">
        <f>IFERROR(VLOOKUP($P15,'Short Crosswalk'!$A$1:$G$29,7,0),"")</f>
        <v>04-Contracted Services</v>
      </c>
      <c r="S15" t="str">
        <f t="shared" si="2"/>
        <v>Professional Development 04-Contracted Services</v>
      </c>
      <c r="T15">
        <f t="shared" si="3"/>
        <v>4</v>
      </c>
    </row>
    <row r="16" spans="1:20" ht="24" customHeight="1" x14ac:dyDescent="0.25">
      <c r="A16" s="106"/>
      <c r="B16" s="95"/>
      <c r="C16" s="54" t="str">
        <f t="shared" si="4"/>
        <v xml:space="preserve">Benefits and Fixed Charges </v>
      </c>
      <c r="D16" s="54" t="str">
        <f t="shared" si="4"/>
        <v>04-Contracted Services</v>
      </c>
      <c r="E16" s="54" t="s">
        <v>26</v>
      </c>
      <c r="F16" s="54" t="s">
        <v>35</v>
      </c>
      <c r="G16" s="58" t="s">
        <v>36</v>
      </c>
      <c r="H16" s="57"/>
      <c r="I16" s="84">
        <v>66105</v>
      </c>
      <c r="J16" s="57"/>
      <c r="K16" s="84">
        <v>67625</v>
      </c>
      <c r="L16" s="57"/>
      <c r="M16" s="84">
        <v>69276</v>
      </c>
      <c r="P16" t="str">
        <f t="shared" si="1"/>
        <v>Benefits and Fixed Charges -Contractual Services</v>
      </c>
      <c r="Q16" t="str">
        <f>IFERROR(VLOOKUP($P16,'Short Crosswalk'!$A$1:$G$29,4,0),"")</f>
        <v xml:space="preserve">Benefits and Fixed Charges </v>
      </c>
      <c r="R16" t="str">
        <f>IFERROR(VLOOKUP($P16,'Short Crosswalk'!$A$1:$G$29,7,0),"")</f>
        <v>04-Contracted Services</v>
      </c>
      <c r="S16" t="str">
        <f t="shared" si="2"/>
        <v>Benefits and Fixed Charges  04-Contracted Services</v>
      </c>
      <c r="T16">
        <f t="shared" si="3"/>
        <v>4</v>
      </c>
    </row>
    <row r="17" spans="1:20" ht="13.5" customHeight="1" x14ac:dyDescent="0.3">
      <c r="A17" s="60"/>
      <c r="B17" s="61"/>
      <c r="C17" s="62"/>
      <c r="D17" s="62"/>
      <c r="E17" s="62"/>
      <c r="F17" s="62"/>
      <c r="G17" s="63" t="s">
        <v>37</v>
      </c>
      <c r="H17" s="64">
        <f>H12+H13</f>
        <v>35</v>
      </c>
      <c r="I17" s="65">
        <f>SUM(I12:I16)</f>
        <v>4111139</v>
      </c>
      <c r="J17" s="64">
        <f>J12+J13</f>
        <v>35</v>
      </c>
      <c r="K17" s="65">
        <f>SUM(K12:K16)</f>
        <v>4374121</v>
      </c>
      <c r="L17" s="64">
        <f>L12+L13</f>
        <v>5</v>
      </c>
      <c r="M17" s="65">
        <f>SUM(M12:M16)</f>
        <v>4659633</v>
      </c>
      <c r="N17" s="66">
        <f>SUM(I17+K17+M17)</f>
        <v>13144893</v>
      </c>
      <c r="P17" t="str">
        <f t="shared" si="1"/>
        <v>-</v>
      </c>
      <c r="Q17" t="str">
        <f>IFERROR(VLOOKUP($P17,'Short Crosswalk'!$A$1:$G$29,4,0),"")</f>
        <v/>
      </c>
      <c r="R17" t="str">
        <f>IFERROR(VLOOKUP($P17,'Short Crosswalk'!$A$1:$G$29,7,0),"")</f>
        <v/>
      </c>
      <c r="S17" t="str">
        <f t="shared" si="2"/>
        <v xml:space="preserve"> </v>
      </c>
      <c r="T17" t="str">
        <f t="shared" si="3"/>
        <v/>
      </c>
    </row>
    <row r="18" spans="1:20" ht="24" customHeight="1" x14ac:dyDescent="0.25">
      <c r="A18" s="94" t="s">
        <v>47</v>
      </c>
      <c r="B18" s="95" t="s">
        <v>48</v>
      </c>
      <c r="C18" s="54" t="str">
        <f t="shared" ref="C18:D21" si="5">Q18</f>
        <v>Pupil Services</v>
      </c>
      <c r="D18" s="54" t="str">
        <f t="shared" si="5"/>
        <v>03-Other Salaries</v>
      </c>
      <c r="E18" s="54" t="s">
        <v>23</v>
      </c>
      <c r="F18" s="54" t="s">
        <v>49</v>
      </c>
      <c r="G18" s="58" t="s">
        <v>50</v>
      </c>
      <c r="H18" s="41">
        <v>25</v>
      </c>
      <c r="I18" s="40">
        <v>1409166</v>
      </c>
      <c r="J18" s="41">
        <v>28</v>
      </c>
      <c r="K18" s="40">
        <v>1579668</v>
      </c>
      <c r="L18" s="41">
        <v>28</v>
      </c>
      <c r="M18" s="40">
        <v>1611261</v>
      </c>
      <c r="P18" t="str">
        <f t="shared" si="1"/>
        <v>Pupil Services-Salaries - Other</v>
      </c>
      <c r="Q18" t="str">
        <f>IFERROR(VLOOKUP($P18,'Short Crosswalk'!$A$1:$G$29,4,0),"")</f>
        <v>Pupil Services</v>
      </c>
      <c r="R18" t="str">
        <f>IFERROR(VLOOKUP($P18,'Short Crosswalk'!$A$1:$G$29,7,0),"")</f>
        <v>03-Other Salaries</v>
      </c>
      <c r="S18" t="str">
        <f t="shared" si="2"/>
        <v>Pupil Services 03-Other Salaries</v>
      </c>
      <c r="T18">
        <f t="shared" si="3"/>
        <v>3</v>
      </c>
    </row>
    <row r="19" spans="1:20" ht="24" customHeight="1" x14ac:dyDescent="0.25">
      <c r="A19" s="94"/>
      <c r="B19" s="95"/>
      <c r="C19" s="54" t="str">
        <f t="shared" si="5"/>
        <v>Professional Development</v>
      </c>
      <c r="D19" s="54" t="str">
        <f t="shared" si="5"/>
        <v>04-Contracted Services</v>
      </c>
      <c r="E19" s="54" t="s">
        <v>26</v>
      </c>
      <c r="F19" s="54" t="s">
        <v>31</v>
      </c>
      <c r="G19" s="58" t="s">
        <v>51</v>
      </c>
      <c r="H19" s="57"/>
      <c r="I19" s="40">
        <v>10000</v>
      </c>
      <c r="J19" s="57"/>
      <c r="K19" s="40">
        <v>10200</v>
      </c>
      <c r="L19" s="57"/>
      <c r="M19" s="40">
        <v>10400</v>
      </c>
      <c r="P19" t="str">
        <f t="shared" si="1"/>
        <v>Professional Development-Contractual Services</v>
      </c>
      <c r="Q19" t="str">
        <f>IFERROR(VLOOKUP($P19,'Short Crosswalk'!$A$1:$G$29,4,0),"")</f>
        <v>Professional Development</v>
      </c>
      <c r="R19" t="str">
        <f>IFERROR(VLOOKUP($P19,'Short Crosswalk'!$A$1:$G$29,7,0),"")</f>
        <v>04-Contracted Services</v>
      </c>
      <c r="S19" t="str">
        <f t="shared" si="2"/>
        <v>Professional Development 04-Contracted Services</v>
      </c>
      <c r="T19">
        <f t="shared" si="3"/>
        <v>4</v>
      </c>
    </row>
    <row r="20" spans="1:20" ht="47.5" customHeight="1" x14ac:dyDescent="0.25">
      <c r="A20" s="94"/>
      <c r="B20" s="95"/>
      <c r="C20" s="54" t="str">
        <f t="shared" si="5"/>
        <v>Teachers</v>
      </c>
      <c r="D20" s="54" t="str">
        <f t="shared" si="5"/>
        <v>01-Professional Salaries</v>
      </c>
      <c r="E20" s="54" t="s">
        <v>52</v>
      </c>
      <c r="F20" s="54" t="s">
        <v>43</v>
      </c>
      <c r="G20" s="58" t="s">
        <v>53</v>
      </c>
      <c r="H20" s="57"/>
      <c r="I20" s="40">
        <v>15000</v>
      </c>
      <c r="J20" s="57"/>
      <c r="K20" s="40">
        <v>15300</v>
      </c>
      <c r="L20" s="57"/>
      <c r="M20" s="40">
        <v>15606</v>
      </c>
      <c r="P20" t="str">
        <f t="shared" si="1"/>
        <v>Classroom &amp; Specialist Teachers-Stipends</v>
      </c>
      <c r="Q20" t="str">
        <f>IFERROR(VLOOKUP($P20,'Short Crosswalk'!$A$1:$G$29,4,0),"")</f>
        <v>Teachers</v>
      </c>
      <c r="R20" t="str">
        <f>IFERROR(VLOOKUP($P20,'Short Crosswalk'!$A$1:$G$29,7,0),"")</f>
        <v>01-Professional Salaries</v>
      </c>
      <c r="S20" t="str">
        <f t="shared" si="2"/>
        <v>Teachers 01-Professional Salaries</v>
      </c>
      <c r="T20">
        <f t="shared" si="3"/>
        <v>1</v>
      </c>
    </row>
    <row r="21" spans="1:20" ht="27" customHeight="1" x14ac:dyDescent="0.25">
      <c r="A21" s="94"/>
      <c r="B21" s="95"/>
      <c r="C21" s="54" t="str">
        <f t="shared" si="5"/>
        <v xml:space="preserve">Benefits and Fixed Charges </v>
      </c>
      <c r="D21" s="54" t="str">
        <f t="shared" si="5"/>
        <v>04-Contracted Services</v>
      </c>
      <c r="E21" s="54" t="s">
        <v>26</v>
      </c>
      <c r="F21" s="54" t="s">
        <v>35</v>
      </c>
      <c r="G21" s="58" t="s">
        <v>36</v>
      </c>
      <c r="H21" s="57"/>
      <c r="I21" s="84">
        <v>140916</v>
      </c>
      <c r="J21" s="57"/>
      <c r="K21" s="84">
        <v>157967</v>
      </c>
      <c r="L21" s="57"/>
      <c r="M21" s="84">
        <v>161126</v>
      </c>
      <c r="P21" t="str">
        <f t="shared" si="1"/>
        <v>Benefits and Fixed Charges -Contractual Services</v>
      </c>
      <c r="Q21" t="str">
        <f>IFERROR(VLOOKUP($P21,'Short Crosswalk'!$A$1:$G$29,4,0),"")</f>
        <v xml:space="preserve">Benefits and Fixed Charges </v>
      </c>
      <c r="R21" t="str">
        <f>IFERROR(VLOOKUP($P21,'Short Crosswalk'!$A$1:$G$29,7,0),"")</f>
        <v>04-Contracted Services</v>
      </c>
      <c r="S21" t="str">
        <f t="shared" si="2"/>
        <v>Benefits and Fixed Charges  04-Contracted Services</v>
      </c>
      <c r="T21">
        <f t="shared" si="3"/>
        <v>4</v>
      </c>
    </row>
    <row r="22" spans="1:20" ht="13.5" customHeight="1" x14ac:dyDescent="0.3">
      <c r="A22" s="60"/>
      <c r="B22" s="61"/>
      <c r="C22" s="62"/>
      <c r="D22" s="62"/>
      <c r="E22" s="62"/>
      <c r="F22" s="62"/>
      <c r="G22" s="63" t="s">
        <v>37</v>
      </c>
      <c r="H22" s="64">
        <f>H18</f>
        <v>25</v>
      </c>
      <c r="I22" s="65">
        <f>SUM(I18:I21)</f>
        <v>1575082</v>
      </c>
      <c r="J22" s="64">
        <f>J18</f>
        <v>28</v>
      </c>
      <c r="K22" s="65">
        <f>SUM(K18:K21)</f>
        <v>1763135</v>
      </c>
      <c r="L22" s="64">
        <f>L18</f>
        <v>28</v>
      </c>
      <c r="M22" s="65">
        <f>SUM(M18:M21)</f>
        <v>1798393</v>
      </c>
      <c r="N22" s="66">
        <f>SUM(I22+K22+M22)</f>
        <v>5136610</v>
      </c>
      <c r="P22" t="str">
        <f t="shared" si="1"/>
        <v>-</v>
      </c>
      <c r="Q22" t="str">
        <f>IFERROR(VLOOKUP($P22,'Short Crosswalk'!$A$1:$G$29,4,0),"")</f>
        <v/>
      </c>
      <c r="R22" t="str">
        <f>IFERROR(VLOOKUP($P22,'Short Crosswalk'!$A$1:$G$29,7,0),"")</f>
        <v/>
      </c>
      <c r="S22" t="str">
        <f t="shared" si="2"/>
        <v xml:space="preserve"> </v>
      </c>
      <c r="T22" t="str">
        <f t="shared" si="3"/>
        <v/>
      </c>
    </row>
    <row r="23" spans="1:20" ht="34.5" customHeight="1" x14ac:dyDescent="0.25">
      <c r="A23" s="103" t="s">
        <v>54</v>
      </c>
      <c r="B23" s="95" t="s">
        <v>55</v>
      </c>
      <c r="C23" s="54" t="str">
        <f t="shared" ref="C23:D27" si="6">Q23</f>
        <v>Instruction</v>
      </c>
      <c r="D23" s="54" t="str">
        <f t="shared" si="6"/>
        <v>01-Professional Salaries</v>
      </c>
      <c r="E23" s="54" t="s">
        <v>40</v>
      </c>
      <c r="F23" s="54" t="s">
        <v>41</v>
      </c>
      <c r="G23" s="58" t="s">
        <v>56</v>
      </c>
      <c r="H23" s="41">
        <v>4</v>
      </c>
      <c r="I23" s="40">
        <v>480000</v>
      </c>
      <c r="J23" s="41">
        <v>4</v>
      </c>
      <c r="K23" s="40">
        <v>489600</v>
      </c>
      <c r="L23" s="41">
        <v>4</v>
      </c>
      <c r="M23" s="40">
        <v>499392</v>
      </c>
      <c r="P23" t="str">
        <f t="shared" si="1"/>
        <v>Instruction Leadership-Salaries - Instructional</v>
      </c>
      <c r="Q23" t="str">
        <f>IFERROR(VLOOKUP($P23,'Short Crosswalk'!$A$1:$G$29,4,0),"")</f>
        <v>Instruction</v>
      </c>
      <c r="R23" t="str">
        <f>IFERROR(VLOOKUP($P23,'Short Crosswalk'!$A$1:$G$29,7,0),"")</f>
        <v>01-Professional Salaries</v>
      </c>
      <c r="S23" t="str">
        <f t="shared" si="2"/>
        <v>Instruction 01-Professional Salaries</v>
      </c>
      <c r="T23">
        <f t="shared" si="3"/>
        <v>1</v>
      </c>
    </row>
    <row r="24" spans="1:20" ht="37" customHeight="1" x14ac:dyDescent="0.25">
      <c r="A24" s="103"/>
      <c r="B24" s="95"/>
      <c r="C24" s="54" t="str">
        <f t="shared" si="6"/>
        <v>Teachers</v>
      </c>
      <c r="D24" s="54" t="str">
        <f t="shared" si="6"/>
        <v>01-Professional Salaries</v>
      </c>
      <c r="E24" s="54" t="s">
        <v>52</v>
      </c>
      <c r="F24" s="54" t="s">
        <v>43</v>
      </c>
      <c r="G24" s="58" t="s">
        <v>57</v>
      </c>
      <c r="H24" s="57"/>
      <c r="I24" s="40"/>
      <c r="J24" s="57"/>
      <c r="K24" s="40"/>
      <c r="L24" s="57"/>
      <c r="M24" s="40"/>
      <c r="P24" t="str">
        <f t="shared" si="1"/>
        <v>Classroom &amp; Specialist Teachers-Stipends</v>
      </c>
      <c r="Q24" t="str">
        <f>IFERROR(VLOOKUP($P24,'Short Crosswalk'!$A$1:$G$29,4,0),"")</f>
        <v>Teachers</v>
      </c>
      <c r="R24" t="str">
        <f>IFERROR(VLOOKUP($P24,'Short Crosswalk'!$A$1:$G$29,7,0),"")</f>
        <v>01-Professional Salaries</v>
      </c>
      <c r="S24" t="str">
        <f t="shared" si="2"/>
        <v>Teachers 01-Professional Salaries</v>
      </c>
      <c r="T24">
        <f t="shared" si="3"/>
        <v>1</v>
      </c>
    </row>
    <row r="25" spans="1:20" ht="31.5" x14ac:dyDescent="0.25">
      <c r="A25" s="103"/>
      <c r="B25" s="95"/>
      <c r="C25" s="54" t="str">
        <f t="shared" si="6"/>
        <v xml:space="preserve">Instructional Materials, Equipment and Technology </v>
      </c>
      <c r="D25" s="54" t="str">
        <f t="shared" si="6"/>
        <v>05-Supplies and Materials</v>
      </c>
      <c r="E25" s="54" t="s">
        <v>28</v>
      </c>
      <c r="F25" s="54" t="s">
        <v>29</v>
      </c>
      <c r="G25" s="58" t="s">
        <v>58</v>
      </c>
      <c r="H25" s="57"/>
      <c r="I25" s="40">
        <v>359000</v>
      </c>
      <c r="J25" s="57"/>
      <c r="K25" s="40">
        <v>359000</v>
      </c>
      <c r="L25" s="57"/>
      <c r="M25" s="40">
        <v>359000</v>
      </c>
      <c r="P25" t="str">
        <f t="shared" si="1"/>
        <v>Instructional Materials, Equip., and Tech.-Supplies and Materials</v>
      </c>
      <c r="Q25" t="str">
        <f>IFERROR(VLOOKUP($P25,'Short Crosswalk'!$A$1:$G$29,4,0),"")</f>
        <v xml:space="preserve">Instructional Materials, Equipment and Technology </v>
      </c>
      <c r="R25" t="str">
        <f>IFERROR(VLOOKUP($P25,'Short Crosswalk'!$A$1:$G$29,7,0),"")</f>
        <v>05-Supplies and Materials</v>
      </c>
      <c r="S25" t="str">
        <f t="shared" si="2"/>
        <v>Instructional Materials, Equipment and Technology  05-Supplies and Materials</v>
      </c>
      <c r="T25">
        <f t="shared" si="3"/>
        <v>5</v>
      </c>
    </row>
    <row r="26" spans="1:20" ht="24" customHeight="1" x14ac:dyDescent="0.25">
      <c r="A26" s="103"/>
      <c r="B26" s="95"/>
      <c r="C26" s="54" t="str">
        <f t="shared" si="6"/>
        <v>Professional Development</v>
      </c>
      <c r="D26" s="54" t="str">
        <f t="shared" si="6"/>
        <v>04-Contracted Services</v>
      </c>
      <c r="E26" s="54" t="s">
        <v>26</v>
      </c>
      <c r="F26" s="54" t="s">
        <v>31</v>
      </c>
      <c r="G26" s="58" t="s">
        <v>59</v>
      </c>
      <c r="H26" s="57"/>
      <c r="I26" s="40">
        <v>12000</v>
      </c>
      <c r="J26" s="57"/>
      <c r="K26" s="40">
        <v>15000</v>
      </c>
      <c r="L26" s="57"/>
      <c r="M26" s="40">
        <v>10000</v>
      </c>
      <c r="P26" t="str">
        <f t="shared" si="1"/>
        <v>Professional Development-Contractual Services</v>
      </c>
      <c r="Q26" t="str">
        <f>IFERROR(VLOOKUP($P26,'Short Crosswalk'!$A$1:$G$29,4,0),"")</f>
        <v>Professional Development</v>
      </c>
      <c r="R26" t="str">
        <f>IFERROR(VLOOKUP($P26,'Short Crosswalk'!$A$1:$G$29,7,0),"")</f>
        <v>04-Contracted Services</v>
      </c>
      <c r="S26" t="str">
        <f t="shared" si="2"/>
        <v>Professional Development 04-Contracted Services</v>
      </c>
      <c r="T26">
        <f t="shared" si="3"/>
        <v>4</v>
      </c>
    </row>
    <row r="27" spans="1:20" ht="23.5" customHeight="1" x14ac:dyDescent="0.25">
      <c r="A27" s="103"/>
      <c r="B27" s="95"/>
      <c r="C27" s="54" t="str">
        <f t="shared" si="6"/>
        <v xml:space="preserve">Benefits and Fixed Charges </v>
      </c>
      <c r="D27" s="54" t="str">
        <f t="shared" si="6"/>
        <v>04-Contracted Services</v>
      </c>
      <c r="E27" s="54" t="s">
        <v>26</v>
      </c>
      <c r="F27" s="54" t="s">
        <v>35</v>
      </c>
      <c r="G27" s="58" t="s">
        <v>36</v>
      </c>
      <c r="H27" s="57"/>
      <c r="I27" s="84">
        <v>48000</v>
      </c>
      <c r="J27" s="57"/>
      <c r="K27" s="84">
        <v>48960</v>
      </c>
      <c r="L27" s="57"/>
      <c r="M27" s="84">
        <v>49939</v>
      </c>
      <c r="P27" t="str">
        <f t="shared" si="1"/>
        <v>Benefits and Fixed Charges -Contractual Services</v>
      </c>
      <c r="Q27" t="str">
        <f>IFERROR(VLOOKUP($P27,'Short Crosswalk'!$A$1:$G$29,4,0),"")</f>
        <v xml:space="preserve">Benefits and Fixed Charges </v>
      </c>
      <c r="R27" t="str">
        <f>IFERROR(VLOOKUP($P27,'Short Crosswalk'!$A$1:$G$29,7,0),"")</f>
        <v>04-Contracted Services</v>
      </c>
      <c r="S27" t="str">
        <f t="shared" si="2"/>
        <v>Benefits and Fixed Charges  04-Contracted Services</v>
      </c>
      <c r="T27">
        <f t="shared" si="3"/>
        <v>4</v>
      </c>
    </row>
    <row r="28" spans="1:20" ht="13.5" customHeight="1" x14ac:dyDescent="0.3">
      <c r="A28" s="103"/>
      <c r="B28" s="61"/>
      <c r="C28" s="62"/>
      <c r="D28" s="62"/>
      <c r="E28" s="62"/>
      <c r="F28" s="62"/>
      <c r="G28" s="63" t="s">
        <v>37</v>
      </c>
      <c r="H28" s="64">
        <f>H23</f>
        <v>4</v>
      </c>
      <c r="I28" s="65">
        <f>SUM(I23:I27)</f>
        <v>899000</v>
      </c>
      <c r="J28" s="64">
        <f>J23</f>
        <v>4</v>
      </c>
      <c r="K28" s="65">
        <f>SUM(K23:K27)</f>
        <v>912560</v>
      </c>
      <c r="L28" s="64">
        <f>L23</f>
        <v>4</v>
      </c>
      <c r="M28" s="65">
        <f>SUM(M23:M27)</f>
        <v>918331</v>
      </c>
      <c r="N28" s="66">
        <f>SUM(I28+K28+M28)</f>
        <v>2729891</v>
      </c>
      <c r="P28" t="str">
        <f t="shared" si="1"/>
        <v>-</v>
      </c>
      <c r="Q28" t="str">
        <f>IFERROR(VLOOKUP($P28,'Short Crosswalk'!$A$1:$G$29,4,0),"")</f>
        <v/>
      </c>
      <c r="R28" t="str">
        <f>IFERROR(VLOOKUP($P28,'Short Crosswalk'!$A$1:$G$29,7,0),"")</f>
        <v/>
      </c>
      <c r="S28" t="str">
        <f t="shared" si="2"/>
        <v xml:space="preserve"> </v>
      </c>
      <c r="T28" t="str">
        <f t="shared" si="3"/>
        <v/>
      </c>
    </row>
    <row r="29" spans="1:20" ht="28.5" customHeight="1" x14ac:dyDescent="0.25">
      <c r="A29" s="103"/>
      <c r="B29" s="95" t="s">
        <v>60</v>
      </c>
      <c r="C29" s="54" t="str">
        <f t="shared" ref="C29:D34" si="7">Q29</f>
        <v>Instruction</v>
      </c>
      <c r="D29" s="54" t="str">
        <f t="shared" si="7"/>
        <v>01-Professional Salaries</v>
      </c>
      <c r="E29" s="54" t="s">
        <v>40</v>
      </c>
      <c r="F29" s="54" t="s">
        <v>41</v>
      </c>
      <c r="G29" s="58" t="s">
        <v>61</v>
      </c>
      <c r="H29" s="41">
        <v>2</v>
      </c>
      <c r="I29" s="40">
        <v>332056</v>
      </c>
      <c r="J29" s="41">
        <v>2</v>
      </c>
      <c r="K29" s="40">
        <v>339375</v>
      </c>
      <c r="L29" s="41"/>
      <c r="M29" s="40">
        <v>347864</v>
      </c>
      <c r="P29" t="str">
        <f t="shared" si="1"/>
        <v>Instruction Leadership-Salaries - Instructional</v>
      </c>
      <c r="Q29" t="str">
        <f>IFERROR(VLOOKUP($P29,'Short Crosswalk'!$A$1:$G$29,4,0),"")</f>
        <v>Instruction</v>
      </c>
      <c r="R29" t="str">
        <f>IFERROR(VLOOKUP($P29,'Short Crosswalk'!$A$1:$G$29,7,0),"")</f>
        <v>01-Professional Salaries</v>
      </c>
      <c r="S29" t="str">
        <f t="shared" si="2"/>
        <v>Instruction 01-Professional Salaries</v>
      </c>
      <c r="T29">
        <f t="shared" si="3"/>
        <v>1</v>
      </c>
    </row>
    <row r="30" spans="1:20" ht="24" customHeight="1" x14ac:dyDescent="0.25">
      <c r="A30" s="103"/>
      <c r="B30" s="95"/>
      <c r="C30" s="54" t="str">
        <f t="shared" si="7"/>
        <v>Teachers</v>
      </c>
      <c r="D30" s="54" t="str">
        <f t="shared" si="7"/>
        <v>01-Professional Salaries</v>
      </c>
      <c r="E30" s="54" t="s">
        <v>40</v>
      </c>
      <c r="F30" s="54" t="s">
        <v>43</v>
      </c>
      <c r="G30" s="58" t="s">
        <v>62</v>
      </c>
      <c r="H30" s="41"/>
      <c r="I30" s="40"/>
      <c r="J30" s="41"/>
      <c r="K30" s="40"/>
      <c r="L30" s="41"/>
      <c r="M30" s="40"/>
      <c r="P30" t="str">
        <f t="shared" si="1"/>
        <v>Classroom &amp; Specialist Teachers-Salaries - Instructional</v>
      </c>
      <c r="Q30" t="str">
        <f>IFERROR(VLOOKUP($P30,'Short Crosswalk'!$A$1:$G$29,4,0),"")</f>
        <v>Teachers</v>
      </c>
      <c r="R30" t="str">
        <f>IFERROR(VLOOKUP($P30,'Short Crosswalk'!$A$1:$G$29,7,0),"")</f>
        <v>01-Professional Salaries</v>
      </c>
      <c r="S30" t="str">
        <f t="shared" si="2"/>
        <v>Teachers 01-Professional Salaries</v>
      </c>
      <c r="T30">
        <f t="shared" si="3"/>
        <v>1</v>
      </c>
    </row>
    <row r="31" spans="1:20" ht="37" customHeight="1" x14ac:dyDescent="0.25">
      <c r="A31" s="103"/>
      <c r="B31" s="95"/>
      <c r="C31" s="54" t="str">
        <f t="shared" si="7"/>
        <v xml:space="preserve">Instructional Materials, Equipment and Technology </v>
      </c>
      <c r="D31" s="54" t="str">
        <f t="shared" si="7"/>
        <v>05-Supplies and Materials</v>
      </c>
      <c r="E31" s="54" t="s">
        <v>28</v>
      </c>
      <c r="F31" s="54" t="s">
        <v>29</v>
      </c>
      <c r="G31" s="58" t="s">
        <v>63</v>
      </c>
      <c r="H31" s="57"/>
      <c r="I31" s="40"/>
      <c r="J31" s="57"/>
      <c r="K31" s="40"/>
      <c r="L31" s="57"/>
      <c r="M31" s="40">
        <v>1000000</v>
      </c>
      <c r="P31" t="str">
        <f t="shared" si="1"/>
        <v>Instructional Materials, Equip., and Tech.-Supplies and Materials</v>
      </c>
      <c r="Q31" t="str">
        <f>IFERROR(VLOOKUP($P31,'Short Crosswalk'!$A$1:$G$29,4,0),"")</f>
        <v xml:space="preserve">Instructional Materials, Equipment and Technology </v>
      </c>
      <c r="R31" t="str">
        <f>IFERROR(VLOOKUP($P31,'Short Crosswalk'!$A$1:$G$29,7,0),"")</f>
        <v>05-Supplies and Materials</v>
      </c>
      <c r="S31" t="str">
        <f t="shared" si="2"/>
        <v>Instructional Materials, Equipment and Technology  05-Supplies and Materials</v>
      </c>
      <c r="T31">
        <f t="shared" si="3"/>
        <v>5</v>
      </c>
    </row>
    <row r="32" spans="1:20" ht="33" customHeight="1" x14ac:dyDescent="0.25">
      <c r="A32" s="103"/>
      <c r="B32" s="95"/>
      <c r="C32" s="54" t="str">
        <f t="shared" si="7"/>
        <v xml:space="preserve">Instructional Materials, Equipment and Technology </v>
      </c>
      <c r="D32" s="54" t="str">
        <f t="shared" si="7"/>
        <v>06-Other Expenses</v>
      </c>
      <c r="E32" s="54" t="s">
        <v>26</v>
      </c>
      <c r="F32" s="54" t="s">
        <v>29</v>
      </c>
      <c r="G32" s="58" t="s">
        <v>64</v>
      </c>
      <c r="H32" s="57"/>
      <c r="I32" s="40">
        <v>151000</v>
      </c>
      <c r="J32" s="57"/>
      <c r="K32" s="40">
        <v>600000</v>
      </c>
      <c r="L32" s="57"/>
      <c r="M32" s="40"/>
      <c r="P32" t="str">
        <f t="shared" si="1"/>
        <v>Instructional Materials, Equip., and Tech.-Contractual Services</v>
      </c>
      <c r="Q32" t="str">
        <f>IFERROR(VLOOKUP($P32,'Short Crosswalk'!$A$1:$G$29,4,0),"")</f>
        <v xml:space="preserve">Instructional Materials, Equipment and Technology </v>
      </c>
      <c r="R32" t="str">
        <f>IFERROR(VLOOKUP($P32,'Short Crosswalk'!$A$1:$G$29,7,0),"")</f>
        <v>06-Other Expenses</v>
      </c>
      <c r="S32" t="str">
        <f t="shared" si="2"/>
        <v>Instructional Materials, Equipment and Technology  06-Other Expenses</v>
      </c>
      <c r="T32">
        <f t="shared" si="3"/>
        <v>6</v>
      </c>
    </row>
    <row r="33" spans="1:20" ht="34" customHeight="1" x14ac:dyDescent="0.25">
      <c r="A33" s="103"/>
      <c r="B33" s="95"/>
      <c r="C33" s="54" t="str">
        <f t="shared" si="7"/>
        <v>Professional Development</v>
      </c>
      <c r="D33" s="54" t="str">
        <f t="shared" si="7"/>
        <v>04-Contracted Services</v>
      </c>
      <c r="E33" s="54" t="s">
        <v>26</v>
      </c>
      <c r="F33" s="54" t="s">
        <v>31</v>
      </c>
      <c r="G33" s="58" t="s">
        <v>65</v>
      </c>
      <c r="H33" s="57"/>
      <c r="I33" s="40">
        <v>20000</v>
      </c>
      <c r="J33" s="57"/>
      <c r="K33" s="40">
        <v>22000</v>
      </c>
      <c r="L33" s="57"/>
      <c r="M33" s="40">
        <v>25000</v>
      </c>
      <c r="P33" t="str">
        <f t="shared" si="1"/>
        <v>Professional Development-Contractual Services</v>
      </c>
      <c r="Q33" t="str">
        <f>IFERROR(VLOOKUP($P33,'Short Crosswalk'!$A$1:$G$29,4,0),"")</f>
        <v>Professional Development</v>
      </c>
      <c r="R33" t="str">
        <f>IFERROR(VLOOKUP($P33,'Short Crosswalk'!$A$1:$G$29,7,0),"")</f>
        <v>04-Contracted Services</v>
      </c>
      <c r="S33" t="str">
        <f t="shared" si="2"/>
        <v>Professional Development 04-Contracted Services</v>
      </c>
      <c r="T33">
        <f t="shared" si="3"/>
        <v>4</v>
      </c>
    </row>
    <row r="34" spans="1:20" ht="26.5" customHeight="1" x14ac:dyDescent="0.25">
      <c r="A34" s="103"/>
      <c r="B34" s="95"/>
      <c r="C34" s="54" t="str">
        <f t="shared" si="7"/>
        <v xml:space="preserve">Benefits and Fixed Charges </v>
      </c>
      <c r="D34" s="54" t="str">
        <f t="shared" si="7"/>
        <v>04-Contracted Services</v>
      </c>
      <c r="E34" s="54" t="s">
        <v>26</v>
      </c>
      <c r="F34" s="54" t="s">
        <v>35</v>
      </c>
      <c r="G34" s="58" t="s">
        <v>36</v>
      </c>
      <c r="H34" s="57"/>
      <c r="I34" s="84">
        <v>33205</v>
      </c>
      <c r="J34" s="57"/>
      <c r="K34" s="84">
        <v>33937</v>
      </c>
      <c r="L34" s="57"/>
      <c r="M34" s="84">
        <v>34786</v>
      </c>
      <c r="P34" t="str">
        <f t="shared" si="1"/>
        <v>Benefits and Fixed Charges -Contractual Services</v>
      </c>
      <c r="Q34" t="str">
        <f>IFERROR(VLOOKUP($P34,'Short Crosswalk'!$A$1:$G$29,4,0),"")</f>
        <v xml:space="preserve">Benefits and Fixed Charges </v>
      </c>
      <c r="R34" t="str">
        <f>IFERROR(VLOOKUP($P34,'Short Crosswalk'!$A$1:$G$29,7,0),"")</f>
        <v>04-Contracted Services</v>
      </c>
      <c r="S34" t="str">
        <f t="shared" si="2"/>
        <v>Benefits and Fixed Charges  04-Contracted Services</v>
      </c>
      <c r="T34">
        <f t="shared" si="3"/>
        <v>4</v>
      </c>
    </row>
    <row r="35" spans="1:20" ht="13.5" customHeight="1" x14ac:dyDescent="0.3">
      <c r="A35" s="60"/>
      <c r="B35" s="61"/>
      <c r="C35" s="62"/>
      <c r="D35" s="62"/>
      <c r="E35" s="62"/>
      <c r="F35" s="62"/>
      <c r="G35" s="63" t="s">
        <v>37</v>
      </c>
      <c r="H35" s="64">
        <f>H29+H30</f>
        <v>2</v>
      </c>
      <c r="I35" s="65">
        <f>SUM(I29:I34)</f>
        <v>536261</v>
      </c>
      <c r="J35" s="64">
        <f>J29+J30</f>
        <v>2</v>
      </c>
      <c r="K35" s="65">
        <f>SUM(K29:K34)</f>
        <v>995312</v>
      </c>
      <c r="L35" s="64">
        <f>L29+L30</f>
        <v>0</v>
      </c>
      <c r="M35" s="65">
        <f>SUM(M29:M34)</f>
        <v>1407650</v>
      </c>
      <c r="N35" s="66">
        <f>SUM(I35+K35+M35)</f>
        <v>2939223</v>
      </c>
      <c r="P35" t="str">
        <f t="shared" si="1"/>
        <v>-</v>
      </c>
      <c r="Q35" t="str">
        <f>IFERROR(VLOOKUP($P35,'Short Crosswalk'!$A$1:$G$29,4,0),"")</f>
        <v/>
      </c>
      <c r="R35" t="str">
        <f>IFERROR(VLOOKUP($P35,'Short Crosswalk'!$A$1:$G$29,7,0),"")</f>
        <v/>
      </c>
      <c r="S35" t="str">
        <f t="shared" si="2"/>
        <v xml:space="preserve"> </v>
      </c>
      <c r="T35" t="str">
        <f t="shared" si="3"/>
        <v/>
      </c>
    </row>
    <row r="36" spans="1:20" ht="38.5" customHeight="1" x14ac:dyDescent="0.25">
      <c r="A36" s="101" t="s">
        <v>66</v>
      </c>
      <c r="B36" s="95" t="s">
        <v>67</v>
      </c>
      <c r="C36" s="54" t="str">
        <f>Q36</f>
        <v>Professional Development</v>
      </c>
      <c r="D36" s="54" t="str">
        <f>R36</f>
        <v>04-Contracted Services</v>
      </c>
      <c r="E36" s="54" t="s">
        <v>26</v>
      </c>
      <c r="F36" s="54" t="s">
        <v>31</v>
      </c>
      <c r="G36" s="58" t="s">
        <v>68</v>
      </c>
      <c r="H36" s="57"/>
      <c r="I36" s="40">
        <v>21000</v>
      </c>
      <c r="J36" s="57"/>
      <c r="K36" s="40">
        <v>22000</v>
      </c>
      <c r="L36" s="57"/>
      <c r="M36" s="40">
        <v>23000</v>
      </c>
      <c r="P36" t="str">
        <f t="shared" si="1"/>
        <v>Professional Development-Contractual Services</v>
      </c>
      <c r="Q36" t="str">
        <f>IFERROR(VLOOKUP($P36,'Short Crosswalk'!$A$1:$G$29,4,0),"")</f>
        <v>Professional Development</v>
      </c>
      <c r="R36" t="str">
        <f>IFERROR(VLOOKUP($P36,'Short Crosswalk'!$A$1:$G$29,7,0),"")</f>
        <v>04-Contracted Services</v>
      </c>
      <c r="S36" t="str">
        <f t="shared" si="2"/>
        <v>Professional Development 04-Contracted Services</v>
      </c>
      <c r="T36">
        <f t="shared" si="3"/>
        <v>4</v>
      </c>
    </row>
    <row r="37" spans="1:20" ht="27" customHeight="1" x14ac:dyDescent="0.25">
      <c r="A37" s="101"/>
      <c r="B37" s="95"/>
      <c r="C37" s="54" t="str">
        <f>Q37</f>
        <v>Teachers</v>
      </c>
      <c r="D37" s="54" t="str">
        <f>R37</f>
        <v>01-Professional Salaries</v>
      </c>
      <c r="E37" s="54" t="s">
        <v>52</v>
      </c>
      <c r="F37" s="54" t="s">
        <v>43</v>
      </c>
      <c r="G37" s="58" t="s">
        <v>69</v>
      </c>
      <c r="H37" s="57"/>
      <c r="I37" s="40"/>
      <c r="J37" s="57"/>
      <c r="K37" s="40"/>
      <c r="L37" s="57"/>
      <c r="M37" s="40"/>
      <c r="P37" t="str">
        <f t="shared" ref="P37:P68" si="8">_xlfn.CONCAT(F37,"-",E37)</f>
        <v>Classroom &amp; Specialist Teachers-Stipends</v>
      </c>
      <c r="Q37" t="str">
        <f>IFERROR(VLOOKUP($P37,'Short Crosswalk'!$A$1:$G$29,4,0),"")</f>
        <v>Teachers</v>
      </c>
      <c r="R37" t="str">
        <f>IFERROR(VLOOKUP($P37,'Short Crosswalk'!$A$1:$G$29,7,0),"")</f>
        <v>01-Professional Salaries</v>
      </c>
      <c r="S37" t="str">
        <f t="shared" ref="S37:S68" si="9">_xlfn.CONCAT(Q37," ", R37)</f>
        <v>Teachers 01-Professional Salaries</v>
      </c>
      <c r="T37">
        <f t="shared" ref="T37:T68" si="10">IFERROR(VALUE(LEFT(D37,2)),"")</f>
        <v>1</v>
      </c>
    </row>
    <row r="38" spans="1:20" ht="13.5" customHeight="1" x14ac:dyDescent="0.3">
      <c r="A38" s="101"/>
      <c r="B38" s="61"/>
      <c r="C38" s="62"/>
      <c r="D38" s="62"/>
      <c r="E38" s="62"/>
      <c r="F38" s="62"/>
      <c r="G38" s="63" t="s">
        <v>37</v>
      </c>
      <c r="H38" s="67"/>
      <c r="I38" s="65">
        <f>SUM(I36:I37)</f>
        <v>21000</v>
      </c>
      <c r="J38" s="64"/>
      <c r="K38" s="65">
        <f>SUM(K36:K37)</f>
        <v>22000</v>
      </c>
      <c r="L38" s="64"/>
      <c r="M38" s="65">
        <f>SUM(M36:M37)</f>
        <v>23000</v>
      </c>
      <c r="N38" s="66">
        <f>SUM(I38+K38+M38)</f>
        <v>66000</v>
      </c>
      <c r="P38" t="str">
        <f t="shared" si="8"/>
        <v>-</v>
      </c>
      <c r="Q38" t="str">
        <f>IFERROR(VLOOKUP($P38,'Short Crosswalk'!$A$1:$G$29,4,0),"")</f>
        <v/>
      </c>
      <c r="R38" t="str">
        <f>IFERROR(VLOOKUP($P38,'Short Crosswalk'!$A$1:$G$29,7,0),"")</f>
        <v/>
      </c>
      <c r="S38" t="str">
        <f t="shared" si="9"/>
        <v xml:space="preserve"> </v>
      </c>
      <c r="T38" t="str">
        <f t="shared" si="10"/>
        <v/>
      </c>
    </row>
    <row r="39" spans="1:20" ht="37.5" customHeight="1" x14ac:dyDescent="0.25">
      <c r="A39" s="101"/>
      <c r="B39" s="102" t="s">
        <v>70</v>
      </c>
      <c r="C39" s="54" t="str">
        <f>Q39</f>
        <v>Professional Development</v>
      </c>
      <c r="D39" s="54" t="str">
        <f>R39</f>
        <v>04-Contracted Services</v>
      </c>
      <c r="E39" s="54" t="s">
        <v>26</v>
      </c>
      <c r="F39" s="54" t="s">
        <v>31</v>
      </c>
      <c r="G39" s="58" t="s">
        <v>71</v>
      </c>
      <c r="H39" s="57"/>
      <c r="I39" s="40">
        <v>8000</v>
      </c>
      <c r="J39" s="57"/>
      <c r="K39" s="40">
        <v>10000</v>
      </c>
      <c r="L39" s="57"/>
      <c r="M39" s="40">
        <v>12000</v>
      </c>
      <c r="P39" t="str">
        <f t="shared" si="8"/>
        <v>Professional Development-Contractual Services</v>
      </c>
      <c r="Q39" t="str">
        <f>IFERROR(VLOOKUP($P39,'Short Crosswalk'!$A$1:$G$29,4,0),"")</f>
        <v>Professional Development</v>
      </c>
      <c r="R39" t="str">
        <f>IFERROR(VLOOKUP($P39,'Short Crosswalk'!$A$1:$G$29,7,0),"")</f>
        <v>04-Contracted Services</v>
      </c>
      <c r="S39" t="str">
        <f t="shared" si="9"/>
        <v>Professional Development 04-Contracted Services</v>
      </c>
      <c r="T39">
        <f t="shared" si="10"/>
        <v>4</v>
      </c>
    </row>
    <row r="40" spans="1:20" ht="25.5" customHeight="1" x14ac:dyDescent="0.25">
      <c r="A40" s="101"/>
      <c r="B40" s="102"/>
      <c r="C40" s="54" t="str">
        <f>Q40</f>
        <v>Teachers</v>
      </c>
      <c r="D40" s="54" t="str">
        <f>R40</f>
        <v>01-Professional Salaries</v>
      </c>
      <c r="E40" s="54" t="s">
        <v>52</v>
      </c>
      <c r="F40" s="54" t="s">
        <v>43</v>
      </c>
      <c r="G40" s="58" t="s">
        <v>72</v>
      </c>
      <c r="H40" s="57"/>
      <c r="I40" s="40"/>
      <c r="J40" s="57"/>
      <c r="K40" s="40"/>
      <c r="L40" s="57"/>
      <c r="M40" s="40"/>
      <c r="P40" t="str">
        <f t="shared" si="8"/>
        <v>Classroom &amp; Specialist Teachers-Stipends</v>
      </c>
      <c r="Q40" t="str">
        <f>IFERROR(VLOOKUP($P40,'Short Crosswalk'!$A$1:$G$29,4,0),"")</f>
        <v>Teachers</v>
      </c>
      <c r="R40" t="str">
        <f>IFERROR(VLOOKUP($P40,'Short Crosswalk'!$A$1:$G$29,7,0),"")</f>
        <v>01-Professional Salaries</v>
      </c>
      <c r="S40" t="str">
        <f t="shared" si="9"/>
        <v>Teachers 01-Professional Salaries</v>
      </c>
      <c r="T40">
        <f t="shared" si="10"/>
        <v>1</v>
      </c>
    </row>
    <row r="41" spans="1:20" ht="13.5" customHeight="1" x14ac:dyDescent="0.3">
      <c r="A41" s="101"/>
      <c r="B41" s="61"/>
      <c r="C41" s="62"/>
      <c r="D41" s="62"/>
      <c r="E41" s="62"/>
      <c r="F41" s="62"/>
      <c r="G41" s="63" t="s">
        <v>37</v>
      </c>
      <c r="H41" s="67"/>
      <c r="I41" s="65">
        <f>SUM(I39:I40)</f>
        <v>8000</v>
      </c>
      <c r="J41" s="64"/>
      <c r="K41" s="65">
        <f>SUM(K39:K40)</f>
        <v>10000</v>
      </c>
      <c r="L41" s="64"/>
      <c r="M41" s="65">
        <f>SUM(M39:M40)</f>
        <v>12000</v>
      </c>
      <c r="N41" s="66">
        <f>SUM(I41+K41+M41)</f>
        <v>30000</v>
      </c>
      <c r="P41" t="str">
        <f t="shared" si="8"/>
        <v>-</v>
      </c>
      <c r="Q41" t="str">
        <f>IFERROR(VLOOKUP($P41,'Short Crosswalk'!$A$1:$G$29,4,0),"")</f>
        <v/>
      </c>
      <c r="R41" t="str">
        <f>IFERROR(VLOOKUP($P41,'Short Crosswalk'!$A$1:$G$29,7,0),"")</f>
        <v/>
      </c>
      <c r="S41" t="str">
        <f t="shared" si="9"/>
        <v xml:space="preserve"> </v>
      </c>
      <c r="T41" t="str">
        <f t="shared" si="10"/>
        <v/>
      </c>
    </row>
    <row r="42" spans="1:20" ht="78" customHeight="1" x14ac:dyDescent="0.25">
      <c r="A42" s="101"/>
      <c r="B42" s="95" t="s">
        <v>73</v>
      </c>
      <c r="C42" s="54" t="str">
        <f t="shared" ref="C42:D45" si="11">Q42</f>
        <v>Teachers</v>
      </c>
      <c r="D42" s="54" t="str">
        <f t="shared" si="11"/>
        <v>01-Professional Salaries</v>
      </c>
      <c r="E42" s="54" t="s">
        <v>40</v>
      </c>
      <c r="F42" s="54" t="s">
        <v>43</v>
      </c>
      <c r="G42" s="58" t="s">
        <v>74</v>
      </c>
      <c r="H42" s="41">
        <v>64</v>
      </c>
      <c r="I42" s="40">
        <v>6209400</v>
      </c>
      <c r="J42" s="41">
        <v>64</v>
      </c>
      <c r="K42" s="40">
        <v>6364634</v>
      </c>
      <c r="L42" s="41">
        <v>64</v>
      </c>
      <c r="M42" s="40">
        <v>6523751</v>
      </c>
      <c r="P42" t="str">
        <f t="shared" si="8"/>
        <v>Classroom &amp; Specialist Teachers-Salaries - Instructional</v>
      </c>
      <c r="Q42" t="str">
        <f>IFERROR(VLOOKUP($P42,'Short Crosswalk'!$A$1:$G$29,4,0),"")</f>
        <v>Teachers</v>
      </c>
      <c r="R42" t="str">
        <f>IFERROR(VLOOKUP($P42,'Short Crosswalk'!$A$1:$G$29,7,0),"")</f>
        <v>01-Professional Salaries</v>
      </c>
      <c r="S42" t="str">
        <f t="shared" si="9"/>
        <v>Teachers 01-Professional Salaries</v>
      </c>
      <c r="T42">
        <f t="shared" si="10"/>
        <v>1</v>
      </c>
    </row>
    <row r="43" spans="1:20" ht="34.5" customHeight="1" x14ac:dyDescent="0.25">
      <c r="A43" s="101"/>
      <c r="B43" s="95"/>
      <c r="C43" s="54" t="str">
        <f t="shared" si="11"/>
        <v>Professional Development</v>
      </c>
      <c r="D43" s="54" t="str">
        <f t="shared" si="11"/>
        <v>04-Contracted Services</v>
      </c>
      <c r="E43" s="54" t="s">
        <v>26</v>
      </c>
      <c r="F43" s="54" t="s">
        <v>31</v>
      </c>
      <c r="G43" s="58" t="s">
        <v>75</v>
      </c>
      <c r="H43" s="57"/>
      <c r="I43" s="40">
        <v>3000</v>
      </c>
      <c r="J43" s="57"/>
      <c r="K43" s="40">
        <v>3500</v>
      </c>
      <c r="L43" s="57"/>
      <c r="M43" s="40">
        <v>4000</v>
      </c>
      <c r="P43" t="str">
        <f t="shared" si="8"/>
        <v>Professional Development-Contractual Services</v>
      </c>
      <c r="Q43" t="str">
        <f>IFERROR(VLOOKUP($P43,'Short Crosswalk'!$A$1:$G$29,4,0),"")</f>
        <v>Professional Development</v>
      </c>
      <c r="R43" t="str">
        <f>IFERROR(VLOOKUP($P43,'Short Crosswalk'!$A$1:$G$29,7,0),"")</f>
        <v>04-Contracted Services</v>
      </c>
      <c r="S43" t="str">
        <f t="shared" si="9"/>
        <v>Professional Development 04-Contracted Services</v>
      </c>
      <c r="T43">
        <f t="shared" si="10"/>
        <v>4</v>
      </c>
    </row>
    <row r="44" spans="1:20" ht="31.5" x14ac:dyDescent="0.25">
      <c r="A44" s="101"/>
      <c r="B44" s="95"/>
      <c r="C44" s="54" t="str">
        <f t="shared" si="11"/>
        <v xml:space="preserve">Instructional Materials, Equipment and Technology </v>
      </c>
      <c r="D44" s="54" t="str">
        <f t="shared" si="11"/>
        <v>05-Supplies and Materials</v>
      </c>
      <c r="E44" s="54" t="s">
        <v>28</v>
      </c>
      <c r="F44" s="54" t="s">
        <v>29</v>
      </c>
      <c r="G44" s="58" t="s">
        <v>76</v>
      </c>
      <c r="H44" s="57"/>
      <c r="I44" s="40">
        <v>25000</v>
      </c>
      <c r="J44" s="57"/>
      <c r="K44" s="40">
        <v>30000</v>
      </c>
      <c r="L44" s="57"/>
      <c r="M44" s="40">
        <v>35000</v>
      </c>
      <c r="P44" t="str">
        <f t="shared" si="8"/>
        <v>Instructional Materials, Equip., and Tech.-Supplies and Materials</v>
      </c>
      <c r="Q44" t="str">
        <f>IFERROR(VLOOKUP($P44,'Short Crosswalk'!$A$1:$G$29,4,0),"")</f>
        <v xml:space="preserve">Instructional Materials, Equipment and Technology </v>
      </c>
      <c r="R44" t="str">
        <f>IFERROR(VLOOKUP($P44,'Short Crosswalk'!$A$1:$G$29,7,0),"")</f>
        <v>05-Supplies and Materials</v>
      </c>
      <c r="S44" t="str">
        <f t="shared" si="9"/>
        <v>Instructional Materials, Equipment and Technology  05-Supplies and Materials</v>
      </c>
      <c r="T44">
        <f t="shared" si="10"/>
        <v>5</v>
      </c>
    </row>
    <row r="45" spans="1:20" ht="25.5" customHeight="1" x14ac:dyDescent="0.25">
      <c r="A45" s="101"/>
      <c r="B45" s="95"/>
      <c r="C45" s="54" t="str">
        <f t="shared" si="11"/>
        <v xml:space="preserve">Benefits and Fixed Charges </v>
      </c>
      <c r="D45" s="54" t="str">
        <f t="shared" si="11"/>
        <v>04-Contracted Services</v>
      </c>
      <c r="E45" s="54" t="s">
        <v>26</v>
      </c>
      <c r="F45" s="54" t="s">
        <v>35</v>
      </c>
      <c r="G45" s="58" t="s">
        <v>36</v>
      </c>
      <c r="H45" s="57"/>
      <c r="I45" s="84">
        <v>620947</v>
      </c>
      <c r="J45" s="57"/>
      <c r="K45" s="84">
        <v>636463</v>
      </c>
      <c r="L45" s="57"/>
      <c r="M45" s="84">
        <v>652375</v>
      </c>
      <c r="P45" t="str">
        <f t="shared" si="8"/>
        <v>Benefits and Fixed Charges -Contractual Services</v>
      </c>
      <c r="Q45" t="str">
        <f>IFERROR(VLOOKUP($P45,'Short Crosswalk'!$A$1:$G$29,4,0),"")</f>
        <v xml:space="preserve">Benefits and Fixed Charges </v>
      </c>
      <c r="R45" t="str">
        <f>IFERROR(VLOOKUP($P45,'Short Crosswalk'!$A$1:$G$29,7,0),"")</f>
        <v>04-Contracted Services</v>
      </c>
      <c r="S45" t="str">
        <f t="shared" si="9"/>
        <v>Benefits and Fixed Charges  04-Contracted Services</v>
      </c>
      <c r="T45">
        <f t="shared" si="10"/>
        <v>4</v>
      </c>
    </row>
    <row r="46" spans="1:20" ht="13.5" customHeight="1" x14ac:dyDescent="0.3">
      <c r="A46" s="101"/>
      <c r="B46" s="61"/>
      <c r="C46" s="62"/>
      <c r="D46" s="62"/>
      <c r="E46" s="62"/>
      <c r="F46" s="62"/>
      <c r="G46" s="63" t="s">
        <v>37</v>
      </c>
      <c r="H46" s="64">
        <f>H42</f>
        <v>64</v>
      </c>
      <c r="I46" s="65">
        <f>SUM(I42:I45)</f>
        <v>6858347</v>
      </c>
      <c r="J46" s="64">
        <f>J42</f>
        <v>64</v>
      </c>
      <c r="K46" s="65">
        <f>SUM(K42:K45)</f>
        <v>7034597</v>
      </c>
      <c r="L46" s="64">
        <f>L42</f>
        <v>64</v>
      </c>
      <c r="M46" s="65">
        <f>SUM(M42:M45)</f>
        <v>7215126</v>
      </c>
      <c r="N46" s="66">
        <f>SUM(I46+K46+M46)</f>
        <v>21108070</v>
      </c>
      <c r="P46" t="str">
        <f t="shared" si="8"/>
        <v>-</v>
      </c>
      <c r="Q46" t="str">
        <f>IFERROR(VLOOKUP($P46,'Short Crosswalk'!$A$1:$G$29,4,0),"")</f>
        <v/>
      </c>
      <c r="R46" t="str">
        <f>IFERROR(VLOOKUP($P46,'Short Crosswalk'!$A$1:$G$29,7,0),"")</f>
        <v/>
      </c>
      <c r="S46" t="str">
        <f t="shared" si="9"/>
        <v xml:space="preserve"> </v>
      </c>
      <c r="T46" t="str">
        <f t="shared" si="10"/>
        <v/>
      </c>
    </row>
    <row r="47" spans="1:20" ht="25.5" customHeight="1" x14ac:dyDescent="0.25">
      <c r="A47" s="101"/>
      <c r="B47" s="95" t="s">
        <v>77</v>
      </c>
      <c r="C47" s="54" t="str">
        <f t="shared" ref="C47:D51" si="12">Q47</f>
        <v>Other Teaching Services</v>
      </c>
      <c r="D47" s="54" t="str">
        <f t="shared" si="12"/>
        <v>03-Other Salaries</v>
      </c>
      <c r="E47" s="54" t="s">
        <v>23</v>
      </c>
      <c r="F47" s="54" t="s">
        <v>78</v>
      </c>
      <c r="G47" s="58" t="s">
        <v>79</v>
      </c>
      <c r="H47" s="41">
        <v>2</v>
      </c>
      <c r="I47" s="40">
        <v>222912</v>
      </c>
      <c r="J47" s="41">
        <v>2</v>
      </c>
      <c r="K47" s="40">
        <v>230485</v>
      </c>
      <c r="L47" s="41">
        <v>2</v>
      </c>
      <c r="M47" s="56">
        <v>235094</v>
      </c>
      <c r="P47" t="str">
        <f t="shared" si="8"/>
        <v>Other Teaching Services-Salaries - Other</v>
      </c>
      <c r="Q47" t="str">
        <f>IFERROR(VLOOKUP($P47,'Short Crosswalk'!$A$1:$G$29,4,0),"")</f>
        <v>Other Teaching Services</v>
      </c>
      <c r="R47" t="str">
        <f>IFERROR(VLOOKUP($P47,'Short Crosswalk'!$A$1:$G$29,7,0),"")</f>
        <v>03-Other Salaries</v>
      </c>
      <c r="S47" t="str">
        <f t="shared" si="9"/>
        <v>Other Teaching Services 03-Other Salaries</v>
      </c>
      <c r="T47">
        <f t="shared" si="10"/>
        <v>3</v>
      </c>
    </row>
    <row r="48" spans="1:20" ht="22" customHeight="1" x14ac:dyDescent="0.25">
      <c r="A48" s="101"/>
      <c r="B48" s="95"/>
      <c r="C48" s="54" t="str">
        <f t="shared" si="12"/>
        <v>Professional Development</v>
      </c>
      <c r="D48" s="54" t="str">
        <f t="shared" si="12"/>
        <v>04-Contracted Services</v>
      </c>
      <c r="E48" s="54" t="s">
        <v>26</v>
      </c>
      <c r="F48" s="54" t="s">
        <v>31</v>
      </c>
      <c r="G48" s="58" t="s">
        <v>80</v>
      </c>
      <c r="H48" s="57"/>
      <c r="I48" s="40">
        <v>6000</v>
      </c>
      <c r="J48" s="57"/>
      <c r="K48" s="40">
        <v>6120</v>
      </c>
      <c r="L48" s="57"/>
      <c r="M48" s="56">
        <v>6240</v>
      </c>
      <c r="P48" t="str">
        <f t="shared" si="8"/>
        <v>Professional Development-Contractual Services</v>
      </c>
      <c r="Q48" t="str">
        <f>IFERROR(VLOOKUP($P48,'Short Crosswalk'!$A$1:$G$29,4,0),"")</f>
        <v>Professional Development</v>
      </c>
      <c r="R48" t="str">
        <f>IFERROR(VLOOKUP($P48,'Short Crosswalk'!$A$1:$G$29,7,0),"")</f>
        <v>04-Contracted Services</v>
      </c>
      <c r="S48" t="str">
        <f t="shared" si="9"/>
        <v>Professional Development 04-Contracted Services</v>
      </c>
      <c r="T48">
        <f t="shared" si="10"/>
        <v>4</v>
      </c>
    </row>
    <row r="49" spans="1:20" ht="36" customHeight="1" x14ac:dyDescent="0.25">
      <c r="A49" s="101"/>
      <c r="B49" s="95"/>
      <c r="C49" s="54" t="str">
        <f t="shared" si="12"/>
        <v xml:space="preserve">Instructional Materials, Equipment and Technology </v>
      </c>
      <c r="D49" s="54" t="str">
        <f t="shared" si="12"/>
        <v>05-Supplies and Materials</v>
      </c>
      <c r="E49" s="54" t="s">
        <v>28</v>
      </c>
      <c r="F49" s="54" t="s">
        <v>29</v>
      </c>
      <c r="G49" s="58" t="s">
        <v>81</v>
      </c>
      <c r="H49" s="57"/>
      <c r="I49" s="40">
        <v>21010</v>
      </c>
      <c r="J49" s="57"/>
      <c r="K49" s="40">
        <v>22000</v>
      </c>
      <c r="L49" s="57"/>
      <c r="M49" s="56">
        <v>23000</v>
      </c>
      <c r="P49" t="str">
        <f t="shared" si="8"/>
        <v>Instructional Materials, Equip., and Tech.-Supplies and Materials</v>
      </c>
      <c r="Q49" t="str">
        <f>IFERROR(VLOOKUP($P49,'Short Crosswalk'!$A$1:$G$29,4,0),"")</f>
        <v xml:space="preserve">Instructional Materials, Equipment and Technology </v>
      </c>
      <c r="R49" t="str">
        <f>IFERROR(VLOOKUP($P49,'Short Crosswalk'!$A$1:$G$29,7,0),"")</f>
        <v>05-Supplies and Materials</v>
      </c>
      <c r="S49" t="str">
        <f t="shared" si="9"/>
        <v>Instructional Materials, Equipment and Technology  05-Supplies and Materials</v>
      </c>
      <c r="T49">
        <f t="shared" si="10"/>
        <v>5</v>
      </c>
    </row>
    <row r="50" spans="1:20" ht="29.5" customHeight="1" x14ac:dyDescent="0.25">
      <c r="A50" s="101"/>
      <c r="B50" s="95"/>
      <c r="C50" s="54" t="str">
        <f t="shared" si="12"/>
        <v>Teachers</v>
      </c>
      <c r="D50" s="54" t="str">
        <f t="shared" si="12"/>
        <v>01-Professional Salaries</v>
      </c>
      <c r="E50" s="54" t="s">
        <v>52</v>
      </c>
      <c r="F50" s="54" t="s">
        <v>43</v>
      </c>
      <c r="G50" s="58" t="s">
        <v>82</v>
      </c>
      <c r="H50" s="57"/>
      <c r="I50" s="40">
        <v>10000</v>
      </c>
      <c r="J50" s="57"/>
      <c r="K50" s="40">
        <v>10000</v>
      </c>
      <c r="L50" s="57"/>
      <c r="M50" s="56">
        <v>10000</v>
      </c>
      <c r="P50" t="str">
        <f t="shared" si="8"/>
        <v>Classroom &amp; Specialist Teachers-Stipends</v>
      </c>
      <c r="Q50" t="str">
        <f>IFERROR(VLOOKUP($P50,'Short Crosswalk'!$A$1:$G$29,4,0),"")</f>
        <v>Teachers</v>
      </c>
      <c r="R50" t="str">
        <f>IFERROR(VLOOKUP($P50,'Short Crosswalk'!$A$1:$G$29,7,0),"")</f>
        <v>01-Professional Salaries</v>
      </c>
      <c r="S50" t="str">
        <f t="shared" si="9"/>
        <v>Teachers 01-Professional Salaries</v>
      </c>
      <c r="T50">
        <f t="shared" si="10"/>
        <v>1</v>
      </c>
    </row>
    <row r="51" spans="1:20" ht="23.5" customHeight="1" x14ac:dyDescent="0.25">
      <c r="A51" s="101"/>
      <c r="B51" s="95"/>
      <c r="C51" s="54" t="str">
        <f t="shared" si="12"/>
        <v xml:space="preserve">Benefits and Fixed Charges </v>
      </c>
      <c r="D51" s="54" t="str">
        <f t="shared" si="12"/>
        <v>04-Contracted Services</v>
      </c>
      <c r="E51" s="54" t="s">
        <v>26</v>
      </c>
      <c r="F51" s="54" t="s">
        <v>35</v>
      </c>
      <c r="G51" s="58" t="s">
        <v>36</v>
      </c>
      <c r="H51" s="57"/>
      <c r="I51" s="84">
        <v>22291</v>
      </c>
      <c r="J51" s="57"/>
      <c r="K51" s="84">
        <v>23048</v>
      </c>
      <c r="L51" s="57"/>
      <c r="M51" s="59">
        <v>23509</v>
      </c>
      <c r="P51" t="str">
        <f t="shared" si="8"/>
        <v>Benefits and Fixed Charges -Contractual Services</v>
      </c>
      <c r="Q51" t="str">
        <f>IFERROR(VLOOKUP($P51,'Short Crosswalk'!$A$1:$G$29,4,0),"")</f>
        <v xml:space="preserve">Benefits and Fixed Charges </v>
      </c>
      <c r="R51" t="str">
        <f>IFERROR(VLOOKUP($P51,'Short Crosswalk'!$A$1:$G$29,7,0),"")</f>
        <v>04-Contracted Services</v>
      </c>
      <c r="S51" t="str">
        <f t="shared" si="9"/>
        <v>Benefits and Fixed Charges  04-Contracted Services</v>
      </c>
      <c r="T51">
        <f t="shared" si="10"/>
        <v>4</v>
      </c>
    </row>
    <row r="52" spans="1:20" ht="13.5" customHeight="1" x14ac:dyDescent="0.3">
      <c r="A52" s="60"/>
      <c r="B52" s="61"/>
      <c r="C52" s="62"/>
      <c r="D52" s="62"/>
      <c r="E52" s="62"/>
      <c r="F52" s="62"/>
      <c r="G52" s="63" t="s">
        <v>37</v>
      </c>
      <c r="H52" s="64">
        <f>H47</f>
        <v>2</v>
      </c>
      <c r="I52" s="65">
        <f>SUM(I47:I51)</f>
        <v>282213</v>
      </c>
      <c r="J52" s="64">
        <f>J47</f>
        <v>2</v>
      </c>
      <c r="K52" s="65">
        <f>SUM(K47:K51)</f>
        <v>291653</v>
      </c>
      <c r="L52" s="64">
        <f>L47</f>
        <v>2</v>
      </c>
      <c r="M52" s="65">
        <f>SUM(M47:M51)</f>
        <v>297843</v>
      </c>
      <c r="N52" s="66">
        <f>SUM(I52+K52+M52)</f>
        <v>871709</v>
      </c>
      <c r="P52" t="str">
        <f t="shared" si="8"/>
        <v>-</v>
      </c>
      <c r="Q52" t="str">
        <f>IFERROR(VLOOKUP($P52,'Short Crosswalk'!$A$1:$G$29,4,0),"")</f>
        <v/>
      </c>
      <c r="R52" t="str">
        <f>IFERROR(VLOOKUP($P52,'Short Crosswalk'!$A$1:$G$29,7,0),"")</f>
        <v/>
      </c>
      <c r="S52" t="str">
        <f t="shared" si="9"/>
        <v xml:space="preserve"> </v>
      </c>
      <c r="T52" t="str">
        <f t="shared" si="10"/>
        <v/>
      </c>
    </row>
    <row r="53" spans="1:20" ht="37" customHeight="1" x14ac:dyDescent="0.25">
      <c r="A53" s="98" t="s">
        <v>83</v>
      </c>
      <c r="B53" s="95" t="s">
        <v>84</v>
      </c>
      <c r="C53" s="54" t="str">
        <f t="shared" ref="C53:D57" si="13">Q53</f>
        <v xml:space="preserve">Guidance, Counseling and Testing </v>
      </c>
      <c r="D53" s="54" t="str">
        <f t="shared" si="13"/>
        <v>01-Professional Salaries</v>
      </c>
      <c r="E53" s="54" t="s">
        <v>23</v>
      </c>
      <c r="F53" s="54" t="s">
        <v>24</v>
      </c>
      <c r="G53" s="58" t="s">
        <v>85</v>
      </c>
      <c r="H53" s="41">
        <v>5</v>
      </c>
      <c r="I53" s="40">
        <v>543967</v>
      </c>
      <c r="J53" s="41">
        <v>5</v>
      </c>
      <c r="K53" s="40">
        <v>554846</v>
      </c>
      <c r="L53" s="41">
        <v>5</v>
      </c>
      <c r="M53" s="40">
        <v>565492</v>
      </c>
      <c r="P53" t="str">
        <f t="shared" si="8"/>
        <v>Guidance and Psychological-Salaries - Other</v>
      </c>
      <c r="Q53" t="str">
        <f>IFERROR(VLOOKUP($P53,'Short Crosswalk'!$A$1:$G$29,4,0),"")</f>
        <v xml:space="preserve">Guidance, Counseling and Testing </v>
      </c>
      <c r="R53" t="str">
        <f>IFERROR(VLOOKUP($P53,'Short Crosswalk'!$A$1:$G$29,7,0),"")</f>
        <v>01-Professional Salaries</v>
      </c>
      <c r="S53" t="str">
        <f t="shared" si="9"/>
        <v>Guidance, Counseling and Testing  01-Professional Salaries</v>
      </c>
      <c r="T53">
        <f t="shared" si="10"/>
        <v>1</v>
      </c>
    </row>
    <row r="54" spans="1:20" ht="24" customHeight="1" x14ac:dyDescent="0.25">
      <c r="A54" s="98"/>
      <c r="B54" s="95"/>
      <c r="C54" s="54" t="str">
        <f t="shared" si="13"/>
        <v>Teachers</v>
      </c>
      <c r="D54" s="54" t="str">
        <f t="shared" si="13"/>
        <v>01-Professional Salaries</v>
      </c>
      <c r="E54" s="54" t="s">
        <v>40</v>
      </c>
      <c r="F54" s="54" t="s">
        <v>43</v>
      </c>
      <c r="G54" s="58" t="s">
        <v>86</v>
      </c>
      <c r="H54" s="57"/>
      <c r="I54" s="40">
        <v>560000</v>
      </c>
      <c r="J54" s="57"/>
      <c r="K54" s="40">
        <v>571200</v>
      </c>
      <c r="L54" s="57"/>
      <c r="M54" s="40">
        <v>582424</v>
      </c>
      <c r="P54" t="str">
        <f t="shared" si="8"/>
        <v>Classroom &amp; Specialist Teachers-Salaries - Instructional</v>
      </c>
      <c r="Q54" t="str">
        <f>IFERROR(VLOOKUP($P54,'Short Crosswalk'!$A$1:$G$29,4,0),"")</f>
        <v>Teachers</v>
      </c>
      <c r="R54" t="str">
        <f>IFERROR(VLOOKUP($P54,'Short Crosswalk'!$A$1:$G$29,7,0),"")</f>
        <v>01-Professional Salaries</v>
      </c>
      <c r="S54" t="str">
        <f t="shared" si="9"/>
        <v>Teachers 01-Professional Salaries</v>
      </c>
      <c r="T54">
        <f t="shared" si="10"/>
        <v>1</v>
      </c>
    </row>
    <row r="55" spans="1:20" ht="25.5" customHeight="1" x14ac:dyDescent="0.25">
      <c r="A55" s="98"/>
      <c r="B55" s="95"/>
      <c r="C55" s="54" t="str">
        <f t="shared" si="13"/>
        <v>Instruction</v>
      </c>
      <c r="D55" s="54" t="str">
        <f t="shared" si="13"/>
        <v>01-Professional Salaries</v>
      </c>
      <c r="E55" s="54" t="s">
        <v>52</v>
      </c>
      <c r="F55" s="54" t="s">
        <v>41</v>
      </c>
      <c r="G55" s="58" t="s">
        <v>87</v>
      </c>
      <c r="H55" s="57"/>
      <c r="I55" s="40">
        <v>500000</v>
      </c>
      <c r="J55" s="57"/>
      <c r="K55" s="40">
        <v>500000</v>
      </c>
      <c r="L55" s="57"/>
      <c r="M55" s="40">
        <v>500000</v>
      </c>
      <c r="P55" t="str">
        <f t="shared" si="8"/>
        <v>Instruction Leadership-Stipends</v>
      </c>
      <c r="Q55" t="str">
        <f>IFERROR(VLOOKUP($P55,'Short Crosswalk'!$A$1:$G$29,4,0),"")</f>
        <v>Instruction</v>
      </c>
      <c r="R55" t="str">
        <f>IFERROR(VLOOKUP($P55,'Short Crosswalk'!$A$1:$G$29,7,0),"")</f>
        <v>01-Professional Salaries</v>
      </c>
      <c r="S55" t="str">
        <f t="shared" si="9"/>
        <v>Instruction 01-Professional Salaries</v>
      </c>
      <c r="T55">
        <f t="shared" si="10"/>
        <v>1</v>
      </c>
    </row>
    <row r="56" spans="1:20" ht="21" x14ac:dyDescent="0.25">
      <c r="A56" s="98"/>
      <c r="B56" s="95"/>
      <c r="C56" s="54" t="str">
        <f t="shared" si="13"/>
        <v xml:space="preserve">Operations and Maintenance </v>
      </c>
      <c r="D56" s="54" t="str">
        <f t="shared" si="13"/>
        <v>06-Other Expenses</v>
      </c>
      <c r="E56" s="54" t="s">
        <v>88</v>
      </c>
      <c r="F56" s="54" t="s">
        <v>33</v>
      </c>
      <c r="G56" s="58" t="s">
        <v>89</v>
      </c>
      <c r="H56" s="57"/>
      <c r="I56" s="40"/>
      <c r="J56" s="57"/>
      <c r="K56" s="40"/>
      <c r="L56" s="57"/>
      <c r="M56" s="40"/>
      <c r="P56" t="str">
        <f t="shared" si="8"/>
        <v>Operations and Maintenance-Other</v>
      </c>
      <c r="Q56" t="str">
        <f>IFERROR(VLOOKUP($P56,'Short Crosswalk'!$A$1:$G$29,4,0),"")</f>
        <v xml:space="preserve">Operations and Maintenance </v>
      </c>
      <c r="R56" t="str">
        <f>IFERROR(VLOOKUP($P56,'Short Crosswalk'!$A$1:$G$29,7,0),"")</f>
        <v>06-Other Expenses</v>
      </c>
      <c r="S56" t="str">
        <f t="shared" si="9"/>
        <v>Operations and Maintenance  06-Other Expenses</v>
      </c>
      <c r="T56">
        <f t="shared" si="10"/>
        <v>6</v>
      </c>
    </row>
    <row r="57" spans="1:20" ht="24" customHeight="1" x14ac:dyDescent="0.25">
      <c r="A57" s="98"/>
      <c r="B57" s="95"/>
      <c r="C57" s="54" t="str">
        <f t="shared" si="13"/>
        <v xml:space="preserve">Benefits and Fixed Charges </v>
      </c>
      <c r="D57" s="54" t="str">
        <f t="shared" si="13"/>
        <v>04-Contracted Services</v>
      </c>
      <c r="E57" s="54" t="s">
        <v>26</v>
      </c>
      <c r="F57" s="54" t="s">
        <v>35</v>
      </c>
      <c r="G57" s="58" t="s">
        <v>36</v>
      </c>
      <c r="H57" s="57"/>
      <c r="I57" s="84">
        <v>110397</v>
      </c>
      <c r="J57" s="57"/>
      <c r="K57" s="84">
        <v>112605</v>
      </c>
      <c r="L57" s="57"/>
      <c r="M57" s="84">
        <v>114857</v>
      </c>
      <c r="P57" t="str">
        <f t="shared" si="8"/>
        <v>Benefits and Fixed Charges -Contractual Services</v>
      </c>
      <c r="Q57" t="str">
        <f>IFERROR(VLOOKUP($P57,'Short Crosswalk'!$A$1:$G$29,4,0),"")</f>
        <v xml:space="preserve">Benefits and Fixed Charges </v>
      </c>
      <c r="R57" t="str">
        <f>IFERROR(VLOOKUP($P57,'Short Crosswalk'!$A$1:$G$29,7,0),"")</f>
        <v>04-Contracted Services</v>
      </c>
      <c r="S57" t="str">
        <f t="shared" si="9"/>
        <v>Benefits and Fixed Charges  04-Contracted Services</v>
      </c>
      <c r="T57">
        <f t="shared" si="10"/>
        <v>4</v>
      </c>
    </row>
    <row r="58" spans="1:20" ht="13.5" customHeight="1" x14ac:dyDescent="0.3">
      <c r="A58" s="60"/>
      <c r="B58" s="61"/>
      <c r="C58" s="62"/>
      <c r="D58" s="62"/>
      <c r="E58" s="62"/>
      <c r="F58" s="62"/>
      <c r="G58" s="63" t="s">
        <v>37</v>
      </c>
      <c r="H58" s="64">
        <f>H53</f>
        <v>5</v>
      </c>
      <c r="I58" s="65">
        <f>SUM(I53:I57)</f>
        <v>1714364</v>
      </c>
      <c r="J58" s="64">
        <f>J53</f>
        <v>5</v>
      </c>
      <c r="K58" s="65">
        <f>SUM(K53:K57)</f>
        <v>1738651</v>
      </c>
      <c r="L58" s="64">
        <f>L53</f>
        <v>5</v>
      </c>
      <c r="M58" s="65">
        <f>SUM(M53:M57)</f>
        <v>1762773</v>
      </c>
      <c r="N58" s="66">
        <f>SUM(I58+K58+M58)</f>
        <v>5215788</v>
      </c>
      <c r="P58" t="str">
        <f t="shared" si="8"/>
        <v>-</v>
      </c>
      <c r="Q58" t="str">
        <f>IFERROR(VLOOKUP($P58,'Short Crosswalk'!$A$1:$G$29,4,0),"")</f>
        <v/>
      </c>
      <c r="R58" t="str">
        <f>IFERROR(VLOOKUP($P58,'Short Crosswalk'!$A$1:$G$29,7,0),"")</f>
        <v/>
      </c>
      <c r="S58" t="str">
        <f t="shared" si="9"/>
        <v xml:space="preserve"> </v>
      </c>
      <c r="T58" t="str">
        <f t="shared" si="10"/>
        <v/>
      </c>
    </row>
    <row r="59" spans="1:20" ht="25.5" customHeight="1" x14ac:dyDescent="0.25">
      <c r="A59" s="99" t="s">
        <v>90</v>
      </c>
      <c r="B59" s="95" t="s">
        <v>91</v>
      </c>
      <c r="C59" s="54" t="str">
        <f t="shared" ref="C59:D64" si="14">Q59</f>
        <v>Administration</v>
      </c>
      <c r="D59" s="54" t="str">
        <f t="shared" si="14"/>
        <v>01-Professional Salaries</v>
      </c>
      <c r="E59" s="54" t="s">
        <v>92</v>
      </c>
      <c r="F59" s="54" t="s">
        <v>93</v>
      </c>
      <c r="G59" s="58" t="s">
        <v>94</v>
      </c>
      <c r="H59" s="41"/>
      <c r="I59" s="40"/>
      <c r="J59" s="41"/>
      <c r="K59" s="40"/>
      <c r="L59" s="41"/>
      <c r="M59" s="40"/>
      <c r="P59" t="str">
        <f t="shared" si="8"/>
        <v>Administration-Salaries - Administrator</v>
      </c>
      <c r="Q59" t="str">
        <f>IFERROR(VLOOKUP($P59,'Short Crosswalk'!$A$1:$G$29,4,0),"")</f>
        <v>Administration</v>
      </c>
      <c r="R59" t="str">
        <f>IFERROR(VLOOKUP($P59,'Short Crosswalk'!$A$1:$G$29,7,0),"")</f>
        <v>01-Professional Salaries</v>
      </c>
      <c r="S59" t="str">
        <f t="shared" si="9"/>
        <v>Administration 01-Professional Salaries</v>
      </c>
      <c r="T59">
        <f t="shared" si="10"/>
        <v>1</v>
      </c>
    </row>
    <row r="60" spans="1:20" ht="25.5" customHeight="1" x14ac:dyDescent="0.25">
      <c r="A60" s="99"/>
      <c r="B60" s="95"/>
      <c r="C60" s="54" t="str">
        <f t="shared" si="14"/>
        <v>Teachers</v>
      </c>
      <c r="D60" s="54" t="str">
        <f t="shared" si="14"/>
        <v>01-Professional Salaries</v>
      </c>
      <c r="E60" s="54" t="s">
        <v>40</v>
      </c>
      <c r="F60" s="54" t="s">
        <v>43</v>
      </c>
      <c r="G60" s="58" t="s">
        <v>95</v>
      </c>
      <c r="H60" s="41"/>
      <c r="I60" s="40"/>
      <c r="J60" s="41"/>
      <c r="K60" s="40"/>
      <c r="L60" s="41"/>
      <c r="M60" s="40"/>
      <c r="P60" t="str">
        <f t="shared" si="8"/>
        <v>Classroom &amp; Specialist Teachers-Salaries - Instructional</v>
      </c>
      <c r="Q60" t="str">
        <f>IFERROR(VLOOKUP($P60,'Short Crosswalk'!$A$1:$G$29,4,0),"")</f>
        <v>Teachers</v>
      </c>
      <c r="R60" t="str">
        <f>IFERROR(VLOOKUP($P60,'Short Crosswalk'!$A$1:$G$29,7,0),"")</f>
        <v>01-Professional Salaries</v>
      </c>
      <c r="S60" t="str">
        <f t="shared" si="9"/>
        <v>Teachers 01-Professional Salaries</v>
      </c>
      <c r="T60">
        <f t="shared" si="10"/>
        <v>1</v>
      </c>
    </row>
    <row r="61" spans="1:20" ht="24" customHeight="1" x14ac:dyDescent="0.25">
      <c r="A61" s="99"/>
      <c r="B61" s="95"/>
      <c r="C61" s="54" t="str">
        <f t="shared" si="14"/>
        <v>Other Teaching Services</v>
      </c>
      <c r="D61" s="54" t="str">
        <f t="shared" si="14"/>
        <v>02-Clerical Salaries</v>
      </c>
      <c r="E61" s="54" t="s">
        <v>96</v>
      </c>
      <c r="F61" s="54" t="s">
        <v>78</v>
      </c>
      <c r="G61" s="58" t="s">
        <v>97</v>
      </c>
      <c r="H61" s="41"/>
      <c r="I61" s="40"/>
      <c r="J61" s="41"/>
      <c r="K61" s="40"/>
      <c r="L61" s="41"/>
      <c r="M61" s="40"/>
      <c r="P61" t="str">
        <f t="shared" si="8"/>
        <v>Other Teaching Services-Salaries - Clerical/Support</v>
      </c>
      <c r="Q61" t="str">
        <f>IFERROR(VLOOKUP($P61,'Short Crosswalk'!$A$1:$G$29,4,0),"")</f>
        <v>Other Teaching Services</v>
      </c>
      <c r="R61" t="str">
        <f>IFERROR(VLOOKUP($P61,'Short Crosswalk'!$A$1:$G$29,7,0),"")</f>
        <v>02-Clerical Salaries</v>
      </c>
      <c r="S61" t="str">
        <f t="shared" si="9"/>
        <v>Other Teaching Services 02-Clerical Salaries</v>
      </c>
      <c r="T61">
        <f t="shared" si="10"/>
        <v>2</v>
      </c>
    </row>
    <row r="62" spans="1:20" ht="25.5" customHeight="1" x14ac:dyDescent="0.25">
      <c r="A62" s="99"/>
      <c r="B62" s="95"/>
      <c r="C62" s="54" t="str">
        <f t="shared" si="14"/>
        <v xml:space="preserve">Operations and Maintenance </v>
      </c>
      <c r="D62" s="54" t="str">
        <f t="shared" si="14"/>
        <v>05-Supplies and Materials</v>
      </c>
      <c r="E62" s="54" t="s">
        <v>28</v>
      </c>
      <c r="F62" s="54" t="s">
        <v>33</v>
      </c>
      <c r="G62" s="58" t="s">
        <v>98</v>
      </c>
      <c r="H62" s="57"/>
      <c r="I62" s="40"/>
      <c r="J62" s="57"/>
      <c r="K62" s="40"/>
      <c r="L62" s="57"/>
      <c r="M62" s="40"/>
      <c r="P62" t="str">
        <f t="shared" si="8"/>
        <v>Operations and Maintenance-Supplies and Materials</v>
      </c>
      <c r="Q62" t="str">
        <f>IFERROR(VLOOKUP($P62,'Short Crosswalk'!$A$1:$G$29,4,0),"")</f>
        <v xml:space="preserve">Operations and Maintenance </v>
      </c>
      <c r="R62" t="str">
        <f>IFERROR(VLOOKUP($P62,'Short Crosswalk'!$A$1:$G$29,7,0),"")</f>
        <v>05-Supplies and Materials</v>
      </c>
      <c r="S62" t="str">
        <f t="shared" si="9"/>
        <v>Operations and Maintenance  05-Supplies and Materials</v>
      </c>
      <c r="T62">
        <f t="shared" si="10"/>
        <v>5</v>
      </c>
    </row>
    <row r="63" spans="1:20" ht="31.5" x14ac:dyDescent="0.25">
      <c r="A63" s="99"/>
      <c r="B63" s="95"/>
      <c r="C63" s="54" t="str">
        <f t="shared" si="14"/>
        <v xml:space="preserve">Instructional Materials, Equipment and Technology </v>
      </c>
      <c r="D63" s="54" t="str">
        <f t="shared" si="14"/>
        <v>05-Supplies and Materials</v>
      </c>
      <c r="E63" s="54" t="s">
        <v>28</v>
      </c>
      <c r="F63" s="54" t="s">
        <v>29</v>
      </c>
      <c r="G63" s="58" t="s">
        <v>99</v>
      </c>
      <c r="H63" s="57"/>
      <c r="I63" s="40"/>
      <c r="J63" s="57"/>
      <c r="K63" s="40"/>
      <c r="L63" s="57"/>
      <c r="M63" s="40"/>
      <c r="P63" t="str">
        <f t="shared" si="8"/>
        <v>Instructional Materials, Equip., and Tech.-Supplies and Materials</v>
      </c>
      <c r="Q63" t="str">
        <f>IFERROR(VLOOKUP($P63,'Short Crosswalk'!$A$1:$G$29,4,0),"")</f>
        <v xml:space="preserve">Instructional Materials, Equipment and Technology </v>
      </c>
      <c r="R63" t="str">
        <f>IFERROR(VLOOKUP($P63,'Short Crosswalk'!$A$1:$G$29,7,0),"")</f>
        <v>05-Supplies and Materials</v>
      </c>
      <c r="S63" t="str">
        <f t="shared" si="9"/>
        <v>Instructional Materials, Equipment and Technology  05-Supplies and Materials</v>
      </c>
      <c r="T63">
        <f t="shared" si="10"/>
        <v>5</v>
      </c>
    </row>
    <row r="64" spans="1:20" ht="25.5" customHeight="1" x14ac:dyDescent="0.25">
      <c r="A64" s="99"/>
      <c r="B64" s="95"/>
      <c r="C64" s="54" t="str">
        <f t="shared" si="14"/>
        <v xml:space="preserve">Benefits and Fixed Charges </v>
      </c>
      <c r="D64" s="54" t="str">
        <f t="shared" si="14"/>
        <v>04-Contracted Services</v>
      </c>
      <c r="E64" s="54" t="s">
        <v>26</v>
      </c>
      <c r="F64" s="54" t="s">
        <v>35</v>
      </c>
      <c r="G64" s="58" t="s">
        <v>36</v>
      </c>
      <c r="H64" s="57"/>
      <c r="I64" s="84"/>
      <c r="J64" s="57"/>
      <c r="K64" s="84"/>
      <c r="L64" s="57"/>
      <c r="M64" s="84"/>
      <c r="P64" t="str">
        <f t="shared" si="8"/>
        <v>Benefits and Fixed Charges -Contractual Services</v>
      </c>
      <c r="Q64" t="str">
        <f>IFERROR(VLOOKUP($P64,'Short Crosswalk'!$A$1:$G$29,4,0),"")</f>
        <v xml:space="preserve">Benefits and Fixed Charges </v>
      </c>
      <c r="R64" t="str">
        <f>IFERROR(VLOOKUP($P64,'Short Crosswalk'!$A$1:$G$29,7,0),"")</f>
        <v>04-Contracted Services</v>
      </c>
      <c r="S64" t="str">
        <f t="shared" si="9"/>
        <v>Benefits and Fixed Charges  04-Contracted Services</v>
      </c>
      <c r="T64">
        <f t="shared" si="10"/>
        <v>4</v>
      </c>
    </row>
    <row r="65" spans="1:20" ht="13.5" customHeight="1" x14ac:dyDescent="0.3">
      <c r="A65" s="99"/>
      <c r="B65" s="61"/>
      <c r="C65" s="62"/>
      <c r="D65" s="62"/>
      <c r="E65" s="62"/>
      <c r="F65" s="62"/>
      <c r="G65" s="63" t="s">
        <v>37</v>
      </c>
      <c r="H65" s="64">
        <f>SUM(H59+H60+H61)</f>
        <v>0</v>
      </c>
      <c r="I65" s="65">
        <f>SUM(I59:I64)</f>
        <v>0</v>
      </c>
      <c r="J65" s="64">
        <f>SUM(J59+J60+J61)</f>
        <v>0</v>
      </c>
      <c r="K65" s="65">
        <f>SUM(K59:K64)</f>
        <v>0</v>
      </c>
      <c r="L65" s="64">
        <f>SUM(L59+L60+L61)</f>
        <v>0</v>
      </c>
      <c r="M65" s="65">
        <f>SUM(M59:M64)</f>
        <v>0</v>
      </c>
      <c r="N65" s="66">
        <f>SUM(I65+K65+M65)</f>
        <v>0</v>
      </c>
      <c r="P65" t="str">
        <f t="shared" si="8"/>
        <v>-</v>
      </c>
      <c r="Q65" t="str">
        <f>IFERROR(VLOOKUP($P65,'Short Crosswalk'!$A$1:$G$29,4,0),"")</f>
        <v/>
      </c>
      <c r="R65" t="str">
        <f>IFERROR(VLOOKUP($P65,'Short Crosswalk'!$A$1:$G$29,7,0),"")</f>
        <v/>
      </c>
      <c r="S65" t="str">
        <f t="shared" si="9"/>
        <v xml:space="preserve"> </v>
      </c>
      <c r="T65" t="str">
        <f t="shared" si="10"/>
        <v/>
      </c>
    </row>
    <row r="66" spans="1:20" ht="23.5" customHeight="1" x14ac:dyDescent="0.25">
      <c r="A66" s="99"/>
      <c r="B66" s="100" t="s">
        <v>100</v>
      </c>
      <c r="C66" s="54" t="str">
        <f>Q66</f>
        <v>Teachers</v>
      </c>
      <c r="D66" s="54" t="str">
        <f>R66</f>
        <v>01-Professional Salaries</v>
      </c>
      <c r="E66" s="54" t="s">
        <v>52</v>
      </c>
      <c r="F66" s="54" t="s">
        <v>43</v>
      </c>
      <c r="G66" s="58" t="s">
        <v>101</v>
      </c>
      <c r="H66" s="69"/>
      <c r="I66" s="40"/>
      <c r="J66" s="57"/>
      <c r="K66" s="40"/>
      <c r="L66" s="57"/>
      <c r="M66" s="40"/>
      <c r="P66" t="str">
        <f t="shared" si="8"/>
        <v>Classroom &amp; Specialist Teachers-Stipends</v>
      </c>
      <c r="Q66" t="str">
        <f>IFERROR(VLOOKUP($P66,'Short Crosswalk'!$A$1:$G$29,4,0),"")</f>
        <v>Teachers</v>
      </c>
      <c r="R66" t="str">
        <f>IFERROR(VLOOKUP($P66,'Short Crosswalk'!$A$1:$G$29,7,0),"")</f>
        <v>01-Professional Salaries</v>
      </c>
      <c r="S66" t="str">
        <f t="shared" si="9"/>
        <v>Teachers 01-Professional Salaries</v>
      </c>
      <c r="T66">
        <f t="shared" si="10"/>
        <v>1</v>
      </c>
    </row>
    <row r="67" spans="1:20" ht="24" customHeight="1" x14ac:dyDescent="0.25">
      <c r="A67" s="99"/>
      <c r="B67" s="100"/>
      <c r="C67" s="54" t="str">
        <f>Q67</f>
        <v>Other Teaching Services</v>
      </c>
      <c r="D67" s="54" t="str">
        <f>R67</f>
        <v>04-Contracted Services</v>
      </c>
      <c r="E67" s="54" t="s">
        <v>26</v>
      </c>
      <c r="F67" s="54" t="s">
        <v>78</v>
      </c>
      <c r="G67" s="58" t="s">
        <v>102</v>
      </c>
      <c r="H67" s="69"/>
      <c r="I67" s="40"/>
      <c r="J67" s="57"/>
      <c r="K67" s="40"/>
      <c r="L67" s="57"/>
      <c r="M67" s="40"/>
      <c r="P67" t="str">
        <f t="shared" si="8"/>
        <v>Other Teaching Services-Contractual Services</v>
      </c>
      <c r="Q67" t="str">
        <f>IFERROR(VLOOKUP($P67,'Short Crosswalk'!$A$1:$G$29,4,0),"")</f>
        <v>Other Teaching Services</v>
      </c>
      <c r="R67" t="str">
        <f>IFERROR(VLOOKUP($P67,'Short Crosswalk'!$A$1:$G$29,7,0),"")</f>
        <v>04-Contracted Services</v>
      </c>
      <c r="S67" t="str">
        <f t="shared" si="9"/>
        <v>Other Teaching Services 04-Contracted Services</v>
      </c>
      <c r="T67">
        <f t="shared" si="10"/>
        <v>4</v>
      </c>
    </row>
    <row r="68" spans="1:20" ht="13.5" customHeight="1" x14ac:dyDescent="0.3">
      <c r="A68" s="99"/>
      <c r="B68" s="61"/>
      <c r="C68" s="62"/>
      <c r="D68" s="62"/>
      <c r="E68" s="62"/>
      <c r="F68" s="62"/>
      <c r="G68" s="63" t="s">
        <v>37</v>
      </c>
      <c r="H68" s="67"/>
      <c r="I68" s="65">
        <f>SUM(I66:I67)</f>
        <v>0</v>
      </c>
      <c r="J68" s="64"/>
      <c r="K68" s="65">
        <f>SUM(K66:K67)</f>
        <v>0</v>
      </c>
      <c r="L68" s="64"/>
      <c r="M68" s="65">
        <f>SUM(M66:M67)</f>
        <v>0</v>
      </c>
      <c r="N68" s="66">
        <f>SUM(I68+K68+M68)</f>
        <v>0</v>
      </c>
      <c r="P68" t="str">
        <f t="shared" si="8"/>
        <v>-</v>
      </c>
      <c r="Q68" t="str">
        <f>IFERROR(VLOOKUP($P68,'Short Crosswalk'!$A$1:$G$29,4,0),"")</f>
        <v/>
      </c>
      <c r="R68" t="str">
        <f>IFERROR(VLOOKUP($P68,'Short Crosswalk'!$A$1:$G$29,7,0),"")</f>
        <v/>
      </c>
      <c r="S68" t="str">
        <f t="shared" si="9"/>
        <v xml:space="preserve"> </v>
      </c>
      <c r="T68" t="str">
        <f t="shared" si="10"/>
        <v/>
      </c>
    </row>
    <row r="69" spans="1:20" ht="25.5" customHeight="1" x14ac:dyDescent="0.25">
      <c r="A69" s="99"/>
      <c r="B69" s="95" t="s">
        <v>103</v>
      </c>
      <c r="C69" s="54" t="str">
        <f t="shared" ref="C69:D72" si="15">Q69</f>
        <v>Teachers</v>
      </c>
      <c r="D69" s="54" t="str">
        <f t="shared" si="15"/>
        <v>01-Professional Salaries</v>
      </c>
      <c r="E69" s="54" t="s">
        <v>40</v>
      </c>
      <c r="F69" s="54" t="s">
        <v>43</v>
      </c>
      <c r="G69" s="58" t="s">
        <v>104</v>
      </c>
      <c r="H69" s="41">
        <v>97</v>
      </c>
      <c r="I69" s="40">
        <v>8461320</v>
      </c>
      <c r="J69" s="41">
        <v>99</v>
      </c>
      <c r="K69" s="40">
        <v>8762853</v>
      </c>
      <c r="L69" s="41">
        <v>101</v>
      </c>
      <c r="M69" s="40">
        <v>9089674</v>
      </c>
      <c r="P69" t="str">
        <f t="shared" ref="P69:P93" si="16">_xlfn.CONCAT(F69,"-",E69)</f>
        <v>Classroom &amp; Specialist Teachers-Salaries - Instructional</v>
      </c>
      <c r="Q69" t="str">
        <f>IFERROR(VLOOKUP($P69,'Short Crosswalk'!$A$1:$G$29,4,0),"")</f>
        <v>Teachers</v>
      </c>
      <c r="R69" t="str">
        <f>IFERROR(VLOOKUP($P69,'Short Crosswalk'!$A$1:$G$29,7,0),"")</f>
        <v>01-Professional Salaries</v>
      </c>
      <c r="S69" t="str">
        <f t="shared" ref="S69:S93" si="17">_xlfn.CONCAT(Q69," ", R69)</f>
        <v>Teachers 01-Professional Salaries</v>
      </c>
      <c r="T69">
        <f t="shared" ref="T69:T93" si="18">IFERROR(VALUE(LEFT(D69,2)),"")</f>
        <v>1</v>
      </c>
    </row>
    <row r="70" spans="1:20" ht="31.5" x14ac:dyDescent="0.25">
      <c r="A70" s="99"/>
      <c r="B70" s="95"/>
      <c r="C70" s="54" t="str">
        <f t="shared" si="15"/>
        <v>Professional Development</v>
      </c>
      <c r="D70" s="54" t="str">
        <f t="shared" si="15"/>
        <v>04-Contracted Services</v>
      </c>
      <c r="E70" s="54" t="s">
        <v>26</v>
      </c>
      <c r="F70" s="54" t="s">
        <v>31</v>
      </c>
      <c r="G70" s="58" t="s">
        <v>105</v>
      </c>
      <c r="H70" s="57"/>
      <c r="I70" s="40">
        <v>16000</v>
      </c>
      <c r="J70" s="57"/>
      <c r="K70" s="40">
        <v>17000</v>
      </c>
      <c r="L70" s="57"/>
      <c r="M70" s="40">
        <v>18000</v>
      </c>
      <c r="P70" t="str">
        <f t="shared" si="16"/>
        <v>Professional Development-Contractual Services</v>
      </c>
      <c r="Q70" t="str">
        <f>IFERROR(VLOOKUP($P70,'Short Crosswalk'!$A$1:$G$29,4,0),"")</f>
        <v>Professional Development</v>
      </c>
      <c r="R70" t="str">
        <f>IFERROR(VLOOKUP($P70,'Short Crosswalk'!$A$1:$G$29,7,0),"")</f>
        <v>04-Contracted Services</v>
      </c>
      <c r="S70" t="str">
        <f t="shared" si="17"/>
        <v>Professional Development 04-Contracted Services</v>
      </c>
      <c r="T70">
        <f t="shared" si="18"/>
        <v>4</v>
      </c>
    </row>
    <row r="71" spans="1:20" ht="31.5" x14ac:dyDescent="0.25">
      <c r="A71" s="99"/>
      <c r="B71" s="95"/>
      <c r="C71" s="54" t="str">
        <f t="shared" si="15"/>
        <v xml:space="preserve">Instructional Materials, Equipment and Technology </v>
      </c>
      <c r="D71" s="54" t="str">
        <f t="shared" si="15"/>
        <v>05-Supplies and Materials</v>
      </c>
      <c r="E71" s="54" t="s">
        <v>28</v>
      </c>
      <c r="F71" s="54" t="s">
        <v>29</v>
      </c>
      <c r="G71" s="58" t="s">
        <v>106</v>
      </c>
      <c r="H71" s="57"/>
      <c r="I71" s="40">
        <v>166139</v>
      </c>
      <c r="J71" s="57"/>
      <c r="K71" s="40">
        <v>170000</v>
      </c>
      <c r="L71" s="57"/>
      <c r="M71" s="40">
        <v>173400</v>
      </c>
      <c r="P71" t="str">
        <f t="shared" si="16"/>
        <v>Instructional Materials, Equip., and Tech.-Supplies and Materials</v>
      </c>
      <c r="Q71" t="str">
        <f>IFERROR(VLOOKUP($P71,'Short Crosswalk'!$A$1:$G$29,4,0),"")</f>
        <v xml:space="preserve">Instructional Materials, Equipment and Technology </v>
      </c>
      <c r="R71" t="str">
        <f>IFERROR(VLOOKUP($P71,'Short Crosswalk'!$A$1:$G$29,7,0),"")</f>
        <v>05-Supplies and Materials</v>
      </c>
      <c r="S71" t="str">
        <f t="shared" si="17"/>
        <v>Instructional Materials, Equipment and Technology  05-Supplies and Materials</v>
      </c>
      <c r="T71">
        <f t="shared" si="18"/>
        <v>5</v>
      </c>
    </row>
    <row r="72" spans="1:20" ht="27" customHeight="1" x14ac:dyDescent="0.25">
      <c r="A72" s="99"/>
      <c r="B72" s="95"/>
      <c r="C72" s="54" t="str">
        <f t="shared" si="15"/>
        <v xml:space="preserve">Benefits and Fixed Charges </v>
      </c>
      <c r="D72" s="54" t="str">
        <f t="shared" si="15"/>
        <v>04-Contracted Services</v>
      </c>
      <c r="E72" s="54" t="s">
        <v>26</v>
      </c>
      <c r="F72" s="54" t="s">
        <v>35</v>
      </c>
      <c r="G72" s="58" t="s">
        <v>36</v>
      </c>
      <c r="H72" s="57"/>
      <c r="I72" s="84">
        <v>846132</v>
      </c>
      <c r="J72" s="57"/>
      <c r="K72" s="84">
        <v>876285</v>
      </c>
      <c r="L72" s="57"/>
      <c r="M72" s="84">
        <v>938967</v>
      </c>
      <c r="P72" t="str">
        <f t="shared" si="16"/>
        <v>Benefits and Fixed Charges -Contractual Services</v>
      </c>
      <c r="Q72" t="str">
        <f>IFERROR(VLOOKUP($P72,'Short Crosswalk'!$A$1:$G$29,4,0),"")</f>
        <v xml:space="preserve">Benefits and Fixed Charges </v>
      </c>
      <c r="R72" t="str">
        <f>IFERROR(VLOOKUP($P72,'Short Crosswalk'!$A$1:$G$29,7,0),"")</f>
        <v>04-Contracted Services</v>
      </c>
      <c r="S72" t="str">
        <f t="shared" si="17"/>
        <v>Benefits and Fixed Charges  04-Contracted Services</v>
      </c>
      <c r="T72">
        <f t="shared" si="18"/>
        <v>4</v>
      </c>
    </row>
    <row r="73" spans="1:20" ht="13.5" customHeight="1" x14ac:dyDescent="0.3">
      <c r="A73" s="99"/>
      <c r="B73" s="61"/>
      <c r="C73" s="62"/>
      <c r="D73" s="62"/>
      <c r="E73" s="62"/>
      <c r="F73" s="62"/>
      <c r="G73" s="63" t="s">
        <v>37</v>
      </c>
      <c r="H73" s="64">
        <f>H69</f>
        <v>97</v>
      </c>
      <c r="I73" s="65">
        <f>SUM(I69:I72)</f>
        <v>9489591</v>
      </c>
      <c r="J73" s="64">
        <f>J69</f>
        <v>99</v>
      </c>
      <c r="K73" s="65">
        <f>SUM(K69:K72)</f>
        <v>9826138</v>
      </c>
      <c r="L73" s="64">
        <f>L69</f>
        <v>101</v>
      </c>
      <c r="M73" s="65">
        <f>SUM(M69:M72)</f>
        <v>10220041</v>
      </c>
      <c r="N73" s="66">
        <f>SUM(I73+K73+M73)</f>
        <v>29535770</v>
      </c>
      <c r="P73" t="str">
        <f t="shared" si="16"/>
        <v>-</v>
      </c>
      <c r="Q73" t="str">
        <f>IFERROR(VLOOKUP($P73,'Short Crosswalk'!$A$1:$G$29,4,0),"")</f>
        <v/>
      </c>
      <c r="R73" t="str">
        <f>IFERROR(VLOOKUP($P73,'Short Crosswalk'!$A$1:$G$29,7,0),"")</f>
        <v/>
      </c>
      <c r="S73" t="str">
        <f t="shared" si="17"/>
        <v xml:space="preserve"> </v>
      </c>
      <c r="T73" t="str">
        <f t="shared" si="18"/>
        <v/>
      </c>
    </row>
    <row r="74" spans="1:20" ht="26.5" customHeight="1" x14ac:dyDescent="0.25">
      <c r="A74" s="99"/>
      <c r="B74" s="95" t="s">
        <v>107</v>
      </c>
      <c r="C74" s="54" t="str">
        <f t="shared" ref="C74:D76" si="19">Q74</f>
        <v>Teachers</v>
      </c>
      <c r="D74" s="54" t="str">
        <f t="shared" si="19"/>
        <v>01-Professional Salaries</v>
      </c>
      <c r="E74" s="54" t="s">
        <v>40</v>
      </c>
      <c r="F74" s="54" t="s">
        <v>43</v>
      </c>
      <c r="G74" s="58" t="s">
        <v>108</v>
      </c>
      <c r="H74" s="41">
        <v>120</v>
      </c>
      <c r="I74" s="40">
        <v>12526491</v>
      </c>
      <c r="J74" s="41">
        <v>120</v>
      </c>
      <c r="K74" s="40">
        <v>12839580</v>
      </c>
      <c r="L74" s="41">
        <v>120</v>
      </c>
      <c r="M74" s="40">
        <v>13160569</v>
      </c>
      <c r="P74" t="str">
        <f t="shared" si="16"/>
        <v>Classroom &amp; Specialist Teachers-Salaries - Instructional</v>
      </c>
      <c r="Q74" t="str">
        <f>IFERROR(VLOOKUP($P74,'Short Crosswalk'!$A$1:$G$29,4,0),"")</f>
        <v>Teachers</v>
      </c>
      <c r="R74" t="str">
        <f>IFERROR(VLOOKUP($P74,'Short Crosswalk'!$A$1:$G$29,7,0),"")</f>
        <v>01-Professional Salaries</v>
      </c>
      <c r="S74" t="str">
        <f t="shared" si="17"/>
        <v>Teachers 01-Professional Salaries</v>
      </c>
      <c r="T74">
        <f t="shared" si="18"/>
        <v>1</v>
      </c>
    </row>
    <row r="75" spans="1:20" ht="31.5" x14ac:dyDescent="0.25">
      <c r="A75" s="99"/>
      <c r="B75" s="95"/>
      <c r="C75" s="54" t="str">
        <f t="shared" si="19"/>
        <v xml:space="preserve">Instructional Materials, Equipment and Technology </v>
      </c>
      <c r="D75" s="54" t="str">
        <f t="shared" si="19"/>
        <v>05-Supplies and Materials</v>
      </c>
      <c r="E75" s="54" t="s">
        <v>28</v>
      </c>
      <c r="F75" s="54" t="s">
        <v>29</v>
      </c>
      <c r="G75" s="58" t="s">
        <v>109</v>
      </c>
      <c r="H75" s="57"/>
      <c r="I75" s="40">
        <v>40000</v>
      </c>
      <c r="J75" s="57"/>
      <c r="K75" s="40">
        <v>40800</v>
      </c>
      <c r="L75" s="57"/>
      <c r="M75" s="40">
        <v>41116</v>
      </c>
      <c r="P75" t="str">
        <f t="shared" si="16"/>
        <v>Instructional Materials, Equip., and Tech.-Supplies and Materials</v>
      </c>
      <c r="Q75" t="str">
        <f>IFERROR(VLOOKUP($P75,'Short Crosswalk'!$A$1:$G$29,4,0),"")</f>
        <v xml:space="preserve">Instructional Materials, Equipment and Technology </v>
      </c>
      <c r="R75" t="str">
        <f>IFERROR(VLOOKUP($P75,'Short Crosswalk'!$A$1:$G$29,7,0),"")</f>
        <v>05-Supplies and Materials</v>
      </c>
      <c r="S75" t="str">
        <f t="shared" si="17"/>
        <v>Instructional Materials, Equipment and Technology  05-Supplies and Materials</v>
      </c>
      <c r="T75">
        <f t="shared" si="18"/>
        <v>5</v>
      </c>
    </row>
    <row r="76" spans="1:20" ht="26.5" customHeight="1" x14ac:dyDescent="0.25">
      <c r="A76" s="99"/>
      <c r="B76" s="95"/>
      <c r="C76" s="54" t="str">
        <f t="shared" si="19"/>
        <v xml:space="preserve">Benefits and Fixed Charges </v>
      </c>
      <c r="D76" s="54" t="str">
        <f t="shared" si="19"/>
        <v>04-Contracted Services</v>
      </c>
      <c r="E76" s="54" t="s">
        <v>26</v>
      </c>
      <c r="F76" s="54" t="s">
        <v>35</v>
      </c>
      <c r="G76" s="58" t="s">
        <v>36</v>
      </c>
      <c r="H76" s="57"/>
      <c r="I76" s="84">
        <v>125264</v>
      </c>
      <c r="J76" s="57"/>
      <c r="K76" s="84">
        <v>1283958</v>
      </c>
      <c r="L76" s="57"/>
      <c r="M76" s="84">
        <v>1316056</v>
      </c>
      <c r="P76" t="str">
        <f t="shared" si="16"/>
        <v>Benefits and Fixed Charges -Contractual Services</v>
      </c>
      <c r="Q76" t="str">
        <f>IFERROR(VLOOKUP($P76,'Short Crosswalk'!$A$1:$G$29,4,0),"")</f>
        <v xml:space="preserve">Benefits and Fixed Charges </v>
      </c>
      <c r="R76" t="str">
        <f>IFERROR(VLOOKUP($P76,'Short Crosswalk'!$A$1:$G$29,7,0),"")</f>
        <v>04-Contracted Services</v>
      </c>
      <c r="S76" t="str">
        <f t="shared" si="17"/>
        <v>Benefits and Fixed Charges  04-Contracted Services</v>
      </c>
      <c r="T76">
        <f t="shared" si="18"/>
        <v>4</v>
      </c>
    </row>
    <row r="77" spans="1:20" ht="13.5" customHeight="1" x14ac:dyDescent="0.3">
      <c r="A77" s="60"/>
      <c r="B77" s="61"/>
      <c r="C77" s="62"/>
      <c r="D77" s="62"/>
      <c r="E77" s="62"/>
      <c r="F77" s="62"/>
      <c r="G77" s="63" t="s">
        <v>37</v>
      </c>
      <c r="H77" s="64">
        <f>H74</f>
        <v>120</v>
      </c>
      <c r="I77" s="65">
        <f>SUM(I74:I76)</f>
        <v>12691755</v>
      </c>
      <c r="J77" s="64">
        <f>J74</f>
        <v>120</v>
      </c>
      <c r="K77" s="65">
        <f>SUM(K74:K76)</f>
        <v>14164338</v>
      </c>
      <c r="L77" s="64">
        <f>L74</f>
        <v>120</v>
      </c>
      <c r="M77" s="65">
        <f>SUM(M74:M76)</f>
        <v>14517741</v>
      </c>
      <c r="N77" s="66">
        <f>SUM(I77+K77+M77)</f>
        <v>41373834</v>
      </c>
      <c r="P77" t="str">
        <f t="shared" si="16"/>
        <v>-</v>
      </c>
      <c r="Q77" t="str">
        <f>IFERROR(VLOOKUP($P77,'Short Crosswalk'!$A$1:$G$29,4,0),"")</f>
        <v/>
      </c>
      <c r="R77" t="str">
        <f>IFERROR(VLOOKUP($P77,'Short Crosswalk'!$A$1:$G$29,7,0),"")</f>
        <v/>
      </c>
      <c r="S77" t="str">
        <f t="shared" si="17"/>
        <v xml:space="preserve"> </v>
      </c>
      <c r="T77" t="str">
        <f t="shared" si="18"/>
        <v/>
      </c>
    </row>
    <row r="78" spans="1:20" ht="23.5" customHeight="1" x14ac:dyDescent="0.25">
      <c r="A78" s="94" t="s">
        <v>110</v>
      </c>
      <c r="B78" s="95" t="s">
        <v>111</v>
      </c>
      <c r="C78" s="54" t="str">
        <f t="shared" ref="C78:D81" si="20">Q78</f>
        <v>Administration</v>
      </c>
      <c r="D78" s="54" t="str">
        <f t="shared" si="20"/>
        <v>01-Professional Salaries</v>
      </c>
      <c r="E78" s="54" t="s">
        <v>92</v>
      </c>
      <c r="F78" s="54" t="s">
        <v>93</v>
      </c>
      <c r="G78" s="58" t="s">
        <v>112</v>
      </c>
      <c r="H78" s="41">
        <v>4</v>
      </c>
      <c r="I78" s="40">
        <v>679099</v>
      </c>
      <c r="J78" s="41">
        <v>4</v>
      </c>
      <c r="K78" s="40">
        <v>692681</v>
      </c>
      <c r="L78" s="41">
        <v>4</v>
      </c>
      <c r="M78" s="40">
        <v>706535</v>
      </c>
      <c r="P78" t="str">
        <f t="shared" si="16"/>
        <v>Administration-Salaries - Administrator</v>
      </c>
      <c r="Q78" t="str">
        <f>IFERROR(VLOOKUP($P78,'Short Crosswalk'!$A$1:$G$29,4,0),"")</f>
        <v>Administration</v>
      </c>
      <c r="R78" t="str">
        <f>IFERROR(VLOOKUP($P78,'Short Crosswalk'!$A$1:$G$29,7,0),"")</f>
        <v>01-Professional Salaries</v>
      </c>
      <c r="S78" t="str">
        <f t="shared" si="17"/>
        <v>Administration 01-Professional Salaries</v>
      </c>
      <c r="T78">
        <f t="shared" si="18"/>
        <v>1</v>
      </c>
    </row>
    <row r="79" spans="1:20" ht="25.5" customHeight="1" x14ac:dyDescent="0.25">
      <c r="A79" s="94"/>
      <c r="B79" s="95"/>
      <c r="C79" s="54" t="str">
        <f t="shared" si="20"/>
        <v>Other Teaching Services</v>
      </c>
      <c r="D79" s="54" t="str">
        <f t="shared" si="20"/>
        <v>04-Contracted Services</v>
      </c>
      <c r="E79" s="54" t="s">
        <v>26</v>
      </c>
      <c r="F79" s="54" t="s">
        <v>78</v>
      </c>
      <c r="G79" s="58" t="s">
        <v>113</v>
      </c>
      <c r="H79" s="57"/>
      <c r="I79" s="40"/>
      <c r="J79" s="57"/>
      <c r="K79" s="40"/>
      <c r="L79" s="57"/>
      <c r="M79" s="40"/>
      <c r="P79" t="str">
        <f t="shared" si="16"/>
        <v>Other Teaching Services-Contractual Services</v>
      </c>
      <c r="Q79" t="str">
        <f>IFERROR(VLOOKUP($P79,'Short Crosswalk'!$A$1:$G$29,4,0),"")</f>
        <v>Other Teaching Services</v>
      </c>
      <c r="R79" t="str">
        <f>IFERROR(VLOOKUP($P79,'Short Crosswalk'!$A$1:$G$29,7,0),"")</f>
        <v>04-Contracted Services</v>
      </c>
      <c r="S79" t="str">
        <f t="shared" si="17"/>
        <v>Other Teaching Services 04-Contracted Services</v>
      </c>
      <c r="T79">
        <f t="shared" si="18"/>
        <v>4</v>
      </c>
    </row>
    <row r="80" spans="1:20" ht="34" customHeight="1" x14ac:dyDescent="0.25">
      <c r="A80" s="94"/>
      <c r="B80" s="95"/>
      <c r="C80" s="54" t="str">
        <f t="shared" si="20"/>
        <v>Teachers</v>
      </c>
      <c r="D80" s="54" t="str">
        <f t="shared" si="20"/>
        <v>06-Other Expenses</v>
      </c>
      <c r="E80" s="54" t="s">
        <v>88</v>
      </c>
      <c r="F80" s="54" t="s">
        <v>43</v>
      </c>
      <c r="G80" s="58" t="s">
        <v>114</v>
      </c>
      <c r="H80" s="57"/>
      <c r="I80" s="40"/>
      <c r="J80" s="57"/>
      <c r="K80" s="40"/>
      <c r="L80" s="57"/>
      <c r="M80" s="40"/>
      <c r="P80" t="str">
        <f t="shared" si="16"/>
        <v>Classroom &amp; Specialist Teachers-Other</v>
      </c>
      <c r="Q80" t="str">
        <f>IFERROR(VLOOKUP($P80,'Short Crosswalk'!$A$1:$G$29,4,0),"")</f>
        <v>Teachers</v>
      </c>
      <c r="R80" t="str">
        <f>IFERROR(VLOOKUP($P80,'Short Crosswalk'!$A$1:$G$29,7,0),"")</f>
        <v>06-Other Expenses</v>
      </c>
      <c r="S80" t="str">
        <f t="shared" si="17"/>
        <v>Teachers 06-Other Expenses</v>
      </c>
      <c r="T80">
        <f t="shared" si="18"/>
        <v>6</v>
      </c>
    </row>
    <row r="81" spans="1:20" ht="23.5" customHeight="1" x14ac:dyDescent="0.25">
      <c r="A81" s="94"/>
      <c r="B81" s="95"/>
      <c r="C81" s="54" t="str">
        <f t="shared" si="20"/>
        <v xml:space="preserve">Benefits and Fixed Charges </v>
      </c>
      <c r="D81" s="54" t="str">
        <f t="shared" si="20"/>
        <v>04-Contracted Services</v>
      </c>
      <c r="E81" s="54" t="s">
        <v>26</v>
      </c>
      <c r="F81" s="54" t="s">
        <v>35</v>
      </c>
      <c r="G81" s="58" t="s">
        <v>36</v>
      </c>
      <c r="H81" s="57"/>
      <c r="I81" s="84">
        <v>67909</v>
      </c>
      <c r="J81" s="57"/>
      <c r="K81" s="84">
        <v>69268</v>
      </c>
      <c r="L81" s="57"/>
      <c r="M81" s="84">
        <v>70653</v>
      </c>
      <c r="P81" t="str">
        <f t="shared" si="16"/>
        <v>Benefits and Fixed Charges -Contractual Services</v>
      </c>
      <c r="Q81" t="str">
        <f>IFERROR(VLOOKUP($P81,'Short Crosswalk'!$A$1:$G$29,4,0),"")</f>
        <v xml:space="preserve">Benefits and Fixed Charges </v>
      </c>
      <c r="R81" t="str">
        <f>IFERROR(VLOOKUP($P81,'Short Crosswalk'!$A$1:$G$29,7,0),"")</f>
        <v>04-Contracted Services</v>
      </c>
      <c r="S81" t="str">
        <f t="shared" si="17"/>
        <v>Benefits and Fixed Charges  04-Contracted Services</v>
      </c>
      <c r="T81">
        <f t="shared" si="18"/>
        <v>4</v>
      </c>
    </row>
    <row r="82" spans="1:20" ht="13.5" customHeight="1" x14ac:dyDescent="0.3">
      <c r="A82" s="60"/>
      <c r="B82" s="61"/>
      <c r="C82" s="62"/>
      <c r="D82" s="62"/>
      <c r="E82" s="62"/>
      <c r="F82" s="62"/>
      <c r="G82" s="63" t="s">
        <v>37</v>
      </c>
      <c r="H82" s="64">
        <f>H78</f>
        <v>4</v>
      </c>
      <c r="I82" s="65">
        <f>SUM(I78:I81)</f>
        <v>747008</v>
      </c>
      <c r="J82" s="64">
        <f>J78</f>
        <v>4</v>
      </c>
      <c r="K82" s="65">
        <f>SUM(K78:K81)</f>
        <v>761949</v>
      </c>
      <c r="L82" s="64">
        <f>L78</f>
        <v>4</v>
      </c>
      <c r="M82" s="65">
        <f>SUM(M78:M81)</f>
        <v>777188</v>
      </c>
      <c r="N82" s="66">
        <f>SUM(I82+K82+M82)</f>
        <v>2286145</v>
      </c>
      <c r="P82" t="str">
        <f t="shared" si="16"/>
        <v>-</v>
      </c>
      <c r="Q82" t="str">
        <f>IFERROR(VLOOKUP($P82,'Short Crosswalk'!$A$1:$G$29,4,0),"")</f>
        <v/>
      </c>
      <c r="R82" t="str">
        <f>IFERROR(VLOOKUP($P82,'Short Crosswalk'!$A$1:$G$29,7,0),"")</f>
        <v/>
      </c>
      <c r="S82" t="str">
        <f t="shared" si="17"/>
        <v xml:space="preserve"> </v>
      </c>
      <c r="T82" t="str">
        <f t="shared" si="18"/>
        <v/>
      </c>
    </row>
    <row r="83" spans="1:20" ht="23.5" customHeight="1" x14ac:dyDescent="0.25">
      <c r="A83" s="94" t="s">
        <v>115</v>
      </c>
      <c r="B83" s="95" t="s">
        <v>116</v>
      </c>
      <c r="C83" s="54" t="str">
        <f t="shared" ref="C83:D85" si="21">Q83</f>
        <v>Professional Development</v>
      </c>
      <c r="D83" s="54" t="str">
        <f t="shared" si="21"/>
        <v>04-Contracted Services</v>
      </c>
      <c r="E83" s="54" t="s">
        <v>26</v>
      </c>
      <c r="F83" s="54" t="s">
        <v>31</v>
      </c>
      <c r="G83" s="58" t="s">
        <v>117</v>
      </c>
      <c r="H83" s="57"/>
      <c r="I83" s="40">
        <v>5000</v>
      </c>
      <c r="J83" s="57"/>
      <c r="K83" s="40">
        <v>5000</v>
      </c>
      <c r="L83" s="57"/>
      <c r="M83" s="40">
        <v>5000</v>
      </c>
      <c r="P83" t="str">
        <f t="shared" si="16"/>
        <v>Professional Development-Contractual Services</v>
      </c>
      <c r="Q83" t="str">
        <f>IFERROR(VLOOKUP($P83,'Short Crosswalk'!$A$1:$G$29,4,0),"")</f>
        <v>Professional Development</v>
      </c>
      <c r="R83" t="str">
        <f>IFERROR(VLOOKUP($P83,'Short Crosswalk'!$A$1:$G$29,7,0),"")</f>
        <v>04-Contracted Services</v>
      </c>
      <c r="S83" t="str">
        <f t="shared" si="17"/>
        <v>Professional Development 04-Contracted Services</v>
      </c>
      <c r="T83">
        <f t="shared" si="18"/>
        <v>4</v>
      </c>
    </row>
    <row r="84" spans="1:20" ht="24" customHeight="1" x14ac:dyDescent="0.25">
      <c r="A84" s="94"/>
      <c r="B84" s="95"/>
      <c r="C84" s="54" t="str">
        <f t="shared" si="21"/>
        <v>Teachers</v>
      </c>
      <c r="D84" s="54" t="str">
        <f t="shared" si="21"/>
        <v>01-Professional Salaries</v>
      </c>
      <c r="E84" s="54" t="s">
        <v>52</v>
      </c>
      <c r="F84" s="54" t="s">
        <v>43</v>
      </c>
      <c r="G84" s="58" t="s">
        <v>118</v>
      </c>
      <c r="H84" s="57"/>
      <c r="I84" s="40">
        <v>72000</v>
      </c>
      <c r="J84" s="57"/>
      <c r="K84" s="40">
        <v>73440</v>
      </c>
      <c r="L84" s="57"/>
      <c r="M84" s="40">
        <v>74908</v>
      </c>
      <c r="P84" t="str">
        <f t="shared" si="16"/>
        <v>Classroom &amp; Specialist Teachers-Stipends</v>
      </c>
      <c r="Q84" t="str">
        <f>IFERROR(VLOOKUP($P84,'Short Crosswalk'!$A$1:$G$29,4,0),"")</f>
        <v>Teachers</v>
      </c>
      <c r="R84" t="str">
        <f>IFERROR(VLOOKUP($P84,'Short Crosswalk'!$A$1:$G$29,7,0),"")</f>
        <v>01-Professional Salaries</v>
      </c>
      <c r="S84" t="str">
        <f t="shared" si="17"/>
        <v>Teachers 01-Professional Salaries</v>
      </c>
      <c r="T84">
        <f t="shared" si="18"/>
        <v>1</v>
      </c>
    </row>
    <row r="85" spans="1:20" ht="32.5" customHeight="1" x14ac:dyDescent="0.25">
      <c r="A85" s="94"/>
      <c r="B85" s="95"/>
      <c r="C85" s="54" t="str">
        <f t="shared" si="21"/>
        <v>Teachers</v>
      </c>
      <c r="D85" s="54" t="str">
        <f t="shared" si="21"/>
        <v>06-Other Expenses</v>
      </c>
      <c r="E85" s="54" t="s">
        <v>88</v>
      </c>
      <c r="F85" s="54" t="s">
        <v>43</v>
      </c>
      <c r="G85" s="58" t="s">
        <v>119</v>
      </c>
      <c r="H85" s="57"/>
      <c r="I85" s="40"/>
      <c r="J85" s="57"/>
      <c r="K85" s="40"/>
      <c r="L85" s="57"/>
      <c r="M85" s="40"/>
      <c r="P85" t="str">
        <f t="shared" si="16"/>
        <v>Classroom &amp; Specialist Teachers-Other</v>
      </c>
      <c r="Q85" t="str">
        <f>IFERROR(VLOOKUP($P85,'Short Crosswalk'!$A$1:$G$29,4,0),"")</f>
        <v>Teachers</v>
      </c>
      <c r="R85" t="str">
        <f>IFERROR(VLOOKUP($P85,'Short Crosswalk'!$A$1:$G$29,7,0),"")</f>
        <v>06-Other Expenses</v>
      </c>
      <c r="S85" t="str">
        <f t="shared" si="17"/>
        <v>Teachers 06-Other Expenses</v>
      </c>
      <c r="T85">
        <f t="shared" si="18"/>
        <v>6</v>
      </c>
    </row>
    <row r="86" spans="1:20" ht="13.5" customHeight="1" x14ac:dyDescent="0.3">
      <c r="A86" s="60"/>
      <c r="B86" s="61"/>
      <c r="C86" s="62"/>
      <c r="D86" s="62"/>
      <c r="E86" s="62"/>
      <c r="F86" s="62"/>
      <c r="G86" s="63" t="s">
        <v>37</v>
      </c>
      <c r="H86" s="64"/>
      <c r="I86" s="65">
        <f>SUM(I83:I85)</f>
        <v>77000</v>
      </c>
      <c r="J86" s="64"/>
      <c r="K86" s="65">
        <f>SUM(K83:K85)</f>
        <v>78440</v>
      </c>
      <c r="L86" s="64"/>
      <c r="M86" s="65">
        <f>SUM(M83:M85)</f>
        <v>79908</v>
      </c>
      <c r="N86" s="66">
        <f>SUM(I86+K86+M86)</f>
        <v>235348</v>
      </c>
      <c r="P86" t="str">
        <f t="shared" si="16"/>
        <v>-</v>
      </c>
      <c r="Q86" t="str">
        <f>IFERROR(VLOOKUP($P86,'Short Crosswalk'!$A$1:$G$29,4,0),"")</f>
        <v/>
      </c>
      <c r="R86" t="str">
        <f>IFERROR(VLOOKUP($P86,'Short Crosswalk'!$A$1:$G$29,7,0),"")</f>
        <v/>
      </c>
      <c r="S86" t="str">
        <f t="shared" si="17"/>
        <v xml:space="preserve"> </v>
      </c>
      <c r="T86" t="str">
        <f t="shared" si="18"/>
        <v/>
      </c>
    </row>
    <row r="87" spans="1:20" ht="36" customHeight="1" x14ac:dyDescent="0.25">
      <c r="A87" s="96" t="s">
        <v>120</v>
      </c>
      <c r="B87" s="97" t="s">
        <v>121</v>
      </c>
      <c r="C87" s="54" t="str">
        <f t="shared" ref="C87:D90" si="22">Q87</f>
        <v>Administration</v>
      </c>
      <c r="D87" s="54" t="str">
        <f t="shared" si="22"/>
        <v>01-Professional Salaries</v>
      </c>
      <c r="E87" s="54" t="s">
        <v>92</v>
      </c>
      <c r="F87" s="54" t="s">
        <v>93</v>
      </c>
      <c r="G87" s="58" t="s">
        <v>122</v>
      </c>
      <c r="H87" s="41">
        <v>1</v>
      </c>
      <c r="I87" s="40">
        <v>210000</v>
      </c>
      <c r="J87" s="41">
        <v>1</v>
      </c>
      <c r="K87" s="40">
        <v>214200</v>
      </c>
      <c r="L87" s="41">
        <v>1</v>
      </c>
      <c r="M87" s="40">
        <v>218484</v>
      </c>
      <c r="P87" t="str">
        <f t="shared" si="16"/>
        <v>Administration-Salaries - Administrator</v>
      </c>
      <c r="Q87" t="str">
        <f>IFERROR(VLOOKUP($P87,'Short Crosswalk'!$A$1:$G$29,4,0),"")</f>
        <v>Administration</v>
      </c>
      <c r="R87" t="str">
        <f>IFERROR(VLOOKUP($P87,'Short Crosswalk'!$A$1:$G$29,7,0),"")</f>
        <v>01-Professional Salaries</v>
      </c>
      <c r="S87" t="str">
        <f t="shared" si="17"/>
        <v>Administration 01-Professional Salaries</v>
      </c>
      <c r="T87">
        <f t="shared" si="18"/>
        <v>1</v>
      </c>
    </row>
    <row r="88" spans="1:20" ht="34" customHeight="1" x14ac:dyDescent="0.25">
      <c r="A88" s="96"/>
      <c r="B88" s="97"/>
      <c r="C88" s="54" t="str">
        <f t="shared" si="22"/>
        <v>Administration</v>
      </c>
      <c r="D88" s="54" t="str">
        <f t="shared" si="22"/>
        <v>04-Contracted Services</v>
      </c>
      <c r="E88" s="54" t="s">
        <v>26</v>
      </c>
      <c r="F88" s="54" t="s">
        <v>93</v>
      </c>
      <c r="G88" s="58" t="s">
        <v>123</v>
      </c>
      <c r="H88" s="57"/>
      <c r="I88" s="40"/>
      <c r="J88" s="57"/>
      <c r="K88" s="40"/>
      <c r="L88" s="57"/>
      <c r="M88" s="40"/>
      <c r="P88" t="str">
        <f t="shared" si="16"/>
        <v>Administration-Contractual Services</v>
      </c>
      <c r="Q88" t="str">
        <f>IFERROR(VLOOKUP($P88,'Short Crosswalk'!$A$1:$G$29,4,0),"")</f>
        <v>Administration</v>
      </c>
      <c r="R88" t="str">
        <f>IFERROR(VLOOKUP($P88,'Short Crosswalk'!$A$1:$G$29,7,0),"")</f>
        <v>04-Contracted Services</v>
      </c>
      <c r="S88" t="str">
        <f t="shared" si="17"/>
        <v>Administration 04-Contracted Services</v>
      </c>
      <c r="T88">
        <f t="shared" si="18"/>
        <v>4</v>
      </c>
    </row>
    <row r="89" spans="1:20" ht="24" customHeight="1" x14ac:dyDescent="0.25">
      <c r="A89" s="96"/>
      <c r="B89" s="97"/>
      <c r="C89" s="54" t="str">
        <f t="shared" si="22"/>
        <v>Teachers</v>
      </c>
      <c r="D89" s="54" t="str">
        <f t="shared" si="22"/>
        <v>01-Professional Salaries</v>
      </c>
      <c r="E89" s="54" t="s">
        <v>52</v>
      </c>
      <c r="F89" s="54" t="s">
        <v>43</v>
      </c>
      <c r="G89" s="58" t="s">
        <v>124</v>
      </c>
      <c r="H89" s="57"/>
      <c r="I89" s="40"/>
      <c r="J89" s="57"/>
      <c r="K89" s="40"/>
      <c r="L89" s="57"/>
      <c r="M89" s="40"/>
      <c r="P89" t="str">
        <f t="shared" si="16"/>
        <v>Classroom &amp; Specialist Teachers-Stipends</v>
      </c>
      <c r="Q89" t="str">
        <f>IFERROR(VLOOKUP($P89,'Short Crosswalk'!$A$1:$G$29,4,0),"")</f>
        <v>Teachers</v>
      </c>
      <c r="R89" t="str">
        <f>IFERROR(VLOOKUP($P89,'Short Crosswalk'!$A$1:$G$29,7,0),"")</f>
        <v>01-Professional Salaries</v>
      </c>
      <c r="S89" t="str">
        <f t="shared" si="17"/>
        <v>Teachers 01-Professional Salaries</v>
      </c>
      <c r="T89">
        <f t="shared" si="18"/>
        <v>1</v>
      </c>
    </row>
    <row r="90" spans="1:20" ht="25.5" customHeight="1" x14ac:dyDescent="0.25">
      <c r="A90" s="96"/>
      <c r="B90" s="97"/>
      <c r="C90" s="54" t="str">
        <f t="shared" si="22"/>
        <v xml:space="preserve">Benefits and Fixed Charges </v>
      </c>
      <c r="D90" s="54" t="str">
        <f t="shared" si="22"/>
        <v>04-Contracted Services</v>
      </c>
      <c r="E90" s="54" t="s">
        <v>26</v>
      </c>
      <c r="F90" s="54" t="s">
        <v>35</v>
      </c>
      <c r="G90" s="58" t="s">
        <v>36</v>
      </c>
      <c r="H90" s="57"/>
      <c r="I90" s="84">
        <v>21000</v>
      </c>
      <c r="J90" s="57"/>
      <c r="K90" s="84">
        <v>21420</v>
      </c>
      <c r="L90" s="57"/>
      <c r="M90" s="84">
        <v>21848</v>
      </c>
      <c r="P90" t="str">
        <f t="shared" si="16"/>
        <v>Benefits and Fixed Charges -Contractual Services</v>
      </c>
      <c r="Q90" t="str">
        <f>IFERROR(VLOOKUP($P90,'Short Crosswalk'!$A$1:$G$29,4,0),"")</f>
        <v xml:space="preserve">Benefits and Fixed Charges </v>
      </c>
      <c r="R90" t="str">
        <f>IFERROR(VLOOKUP($P90,'Short Crosswalk'!$A$1:$G$29,7,0),"")</f>
        <v>04-Contracted Services</v>
      </c>
      <c r="S90" t="str">
        <f t="shared" si="17"/>
        <v>Benefits and Fixed Charges  04-Contracted Services</v>
      </c>
      <c r="T90">
        <f t="shared" si="18"/>
        <v>4</v>
      </c>
    </row>
    <row r="91" spans="1:20" x14ac:dyDescent="0.3">
      <c r="A91" s="70"/>
      <c r="B91" s="61"/>
      <c r="C91" s="61"/>
      <c r="D91" s="61"/>
      <c r="E91" s="62"/>
      <c r="F91" s="62"/>
      <c r="G91" s="63" t="s">
        <v>37</v>
      </c>
      <c r="H91" s="64">
        <f>H87</f>
        <v>1</v>
      </c>
      <c r="I91" s="65">
        <f>SUM(I87:I90)</f>
        <v>231000</v>
      </c>
      <c r="J91" s="64">
        <f>J87</f>
        <v>1</v>
      </c>
      <c r="K91" s="65">
        <f>SUM(K87:K90)</f>
        <v>235620</v>
      </c>
      <c r="L91" s="64">
        <f>L87</f>
        <v>1</v>
      </c>
      <c r="M91" s="65">
        <f>SUM(M87:M90)</f>
        <v>240332</v>
      </c>
      <c r="N91" s="66">
        <f>SUM(I91+K91+M91)</f>
        <v>706952</v>
      </c>
      <c r="P91" t="str">
        <f t="shared" si="16"/>
        <v>-</v>
      </c>
      <c r="Q91" t="str">
        <f>IFERROR(VLOOKUP($P91,'Short Crosswalk'!$A$1:$G$29,4,0),"")</f>
        <v/>
      </c>
      <c r="R91" t="str">
        <f>IFERROR(VLOOKUP($P91,'Short Crosswalk'!$A$1:$G$29,7,0),"")</f>
        <v/>
      </c>
      <c r="S91" t="str">
        <f t="shared" si="17"/>
        <v xml:space="preserve"> </v>
      </c>
      <c r="T91" t="str">
        <f t="shared" si="18"/>
        <v/>
      </c>
    </row>
    <row r="92" spans="1:20" x14ac:dyDescent="0.3">
      <c r="A92" s="71"/>
      <c r="B92" s="68"/>
      <c r="C92" s="68"/>
      <c r="D92" s="68"/>
      <c r="E92" s="72"/>
      <c r="F92" s="72"/>
      <c r="G92" s="73"/>
      <c r="H92" s="74"/>
      <c r="I92" s="75"/>
      <c r="J92" s="74"/>
      <c r="K92" s="75"/>
      <c r="L92" s="74"/>
      <c r="M92" s="75"/>
      <c r="N92" s="76"/>
      <c r="P92" t="str">
        <f t="shared" si="16"/>
        <v>-</v>
      </c>
      <c r="Q92" t="str">
        <f>IFERROR(VLOOKUP($P92,'Short Crosswalk'!$A$1:$G$29,4,0),"")</f>
        <v/>
      </c>
      <c r="R92" t="str">
        <f>IFERROR(VLOOKUP($P92,'Short Crosswalk'!$A$1:$G$29,7,0),"")</f>
        <v/>
      </c>
      <c r="S92" t="str">
        <f t="shared" si="17"/>
        <v xml:space="preserve"> </v>
      </c>
      <c r="T92" t="str">
        <f t="shared" si="18"/>
        <v/>
      </c>
    </row>
    <row r="93" spans="1:20" ht="14.5" x14ac:dyDescent="0.35">
      <c r="A93" s="77"/>
      <c r="B93" s="78"/>
      <c r="C93" s="78"/>
      <c r="D93" s="78"/>
      <c r="E93" s="79"/>
      <c r="F93" s="80"/>
      <c r="G93" s="80" t="s">
        <v>125</v>
      </c>
      <c r="H93" s="81">
        <f t="shared" ref="H93:M93" si="23">H86+H82+H77+H73+H68+H65+H58+H52+H46+H41+H38+H35+H28+H22+H17+H11+H91</f>
        <v>453</v>
      </c>
      <c r="I93" s="82">
        <f t="shared" si="23"/>
        <v>49993986</v>
      </c>
      <c r="J93" s="81">
        <f t="shared" si="23"/>
        <v>465</v>
      </c>
      <c r="K93" s="82">
        <f t="shared" si="23"/>
        <v>53047640</v>
      </c>
      <c r="L93" s="81">
        <f t="shared" si="23"/>
        <v>442</v>
      </c>
      <c r="M93" s="82">
        <f t="shared" si="23"/>
        <v>55022617</v>
      </c>
      <c r="N93" s="83">
        <f>SUM(I93+K93+M93)</f>
        <v>158064243</v>
      </c>
      <c r="O93" s="17"/>
      <c r="P93" t="str">
        <f t="shared" si="16"/>
        <v>-</v>
      </c>
      <c r="Q93" t="str">
        <f>IFERROR(VLOOKUP($P93,'Short Crosswalk'!$A$1:$G$29,4,0),"")</f>
        <v/>
      </c>
      <c r="R93" t="str">
        <f>IFERROR(VLOOKUP($P93,'Short Crosswalk'!$A$1:$G$29,7,0),"")</f>
        <v/>
      </c>
      <c r="S93" t="str">
        <f t="shared" si="17"/>
        <v xml:space="preserve"> </v>
      </c>
      <c r="T93" t="str">
        <f t="shared" si="18"/>
        <v/>
      </c>
    </row>
    <row r="94" spans="1:20" x14ac:dyDescent="0.25">
      <c r="A94" s="18"/>
      <c r="B94" s="19"/>
      <c r="C94" s="20"/>
      <c r="D94" s="20"/>
      <c r="E94" s="18"/>
      <c r="F94" s="18"/>
      <c r="G94" s="18"/>
      <c r="H94" s="21"/>
      <c r="I94" s="22"/>
      <c r="J94" s="21"/>
      <c r="K94" s="22"/>
      <c r="L94" s="21"/>
      <c r="M94" s="22"/>
    </row>
  </sheetData>
  <sheetProtection selectLockedCells="1"/>
  <mergeCells count="38">
    <mergeCell ref="N2:N3"/>
    <mergeCell ref="A5:A10"/>
    <mergeCell ref="B5:B10"/>
    <mergeCell ref="A12:A16"/>
    <mergeCell ref="B12:B16"/>
    <mergeCell ref="F2:F3"/>
    <mergeCell ref="G2:G3"/>
    <mergeCell ref="H2:I2"/>
    <mergeCell ref="J2:K2"/>
    <mergeCell ref="L2:M2"/>
    <mergeCell ref="A2:A3"/>
    <mergeCell ref="B2:B3"/>
    <mergeCell ref="C2:C3"/>
    <mergeCell ref="D2:D3"/>
    <mergeCell ref="E2:E3"/>
    <mergeCell ref="A18:A21"/>
    <mergeCell ref="B18:B21"/>
    <mergeCell ref="A23:A34"/>
    <mergeCell ref="B23:B27"/>
    <mergeCell ref="B29:B34"/>
    <mergeCell ref="A36:A51"/>
    <mergeCell ref="B36:B37"/>
    <mergeCell ref="B39:B40"/>
    <mergeCell ref="B42:B45"/>
    <mergeCell ref="B47:B51"/>
    <mergeCell ref="A53:A57"/>
    <mergeCell ref="B53:B57"/>
    <mergeCell ref="A59:A76"/>
    <mergeCell ref="B59:B64"/>
    <mergeCell ref="B66:B67"/>
    <mergeCell ref="B69:B72"/>
    <mergeCell ref="B74:B76"/>
    <mergeCell ref="A78:A81"/>
    <mergeCell ref="B78:B81"/>
    <mergeCell ref="A83:A85"/>
    <mergeCell ref="B83:B85"/>
    <mergeCell ref="A87:A90"/>
    <mergeCell ref="B87:B90"/>
  </mergeCells>
  <pageMargins left="0.25" right="0.25" top="0.75" bottom="0.75" header="0.3" footer="0.3"/>
  <pageSetup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topLeftCell="A17" zoomScaleNormal="100" workbookViewId="0">
      <selection activeCell="D23" sqref="D23:H23"/>
    </sheetView>
  </sheetViews>
  <sheetFormatPr defaultColWidth="11.54296875" defaultRowHeight="12.5" x14ac:dyDescent="0.25"/>
  <cols>
    <col min="1" max="1" width="43.54296875" customWidth="1"/>
    <col min="2" max="2" width="22.54296875" customWidth="1"/>
    <col min="7" max="7" width="15.81640625" customWidth="1"/>
    <col min="8" max="8" width="15.54296875" customWidth="1"/>
  </cols>
  <sheetData>
    <row r="1" spans="1:8" ht="15.5" x14ac:dyDescent="0.35">
      <c r="A1" s="115" t="s">
        <v>126</v>
      </c>
      <c r="B1" s="115"/>
      <c r="C1" s="115"/>
      <c r="D1" s="115"/>
      <c r="E1" s="115"/>
      <c r="F1" s="115"/>
      <c r="G1" s="115"/>
      <c r="H1" s="115"/>
    </row>
    <row r="2" spans="1:8" ht="13.5" customHeight="1" x14ac:dyDescent="0.25">
      <c r="A2" s="23"/>
      <c r="B2" s="24"/>
      <c r="C2" s="112" t="s">
        <v>10</v>
      </c>
      <c r="D2" s="112"/>
      <c r="E2" s="113" t="s">
        <v>11</v>
      </c>
      <c r="F2" s="113"/>
      <c r="G2" s="114" t="s">
        <v>12</v>
      </c>
      <c r="H2" s="114"/>
    </row>
    <row r="3" spans="1:8" ht="13" x14ac:dyDescent="0.3">
      <c r="A3" s="25" t="s">
        <v>127</v>
      </c>
      <c r="B3" s="26" t="s">
        <v>128</v>
      </c>
      <c r="C3" s="26" t="s">
        <v>18</v>
      </c>
      <c r="D3" s="26" t="s">
        <v>129</v>
      </c>
      <c r="E3" s="26" t="s">
        <v>18</v>
      </c>
      <c r="F3" s="26" t="s">
        <v>129</v>
      </c>
      <c r="G3" s="26" t="s">
        <v>18</v>
      </c>
      <c r="H3" s="27" t="s">
        <v>129</v>
      </c>
    </row>
    <row r="4" spans="1:8" x14ac:dyDescent="0.25">
      <c r="A4" s="28" t="s">
        <v>93</v>
      </c>
      <c r="B4" t="s">
        <v>26</v>
      </c>
      <c r="C4" s="29">
        <f>SUMIFS(Budget!$H$5:$H$90,Budget!$F$5:$F$90,$A4,Budget!$E$5:$E$90,$B4)</f>
        <v>0</v>
      </c>
      <c r="D4" s="4">
        <f>SUMIFS(Budget!$I$5:$I$90,Budget!$F$5:$F$90,$A4,Budget!$E$5:$E$90,$B4)</f>
        <v>0</v>
      </c>
      <c r="E4" s="29">
        <f>SUMIFS(Budget!$J$5:$J$90,Budget!$F$5:$F$90,$A4,Budget!$E$5:$E$90,$B4)</f>
        <v>0</v>
      </c>
      <c r="F4" s="4">
        <f>SUMIFS(Budget!$K$5:$K$90,Budget!$F$5:$F$90,$A4,Budget!$E$5:$E$90,$B4)</f>
        <v>0</v>
      </c>
      <c r="G4" s="29">
        <f>SUMIFS(Budget!$L$5:$L$90,Budget!$F$5:$F$90,$A4,Budget!$E$5:$E$90,$B4)</f>
        <v>0</v>
      </c>
      <c r="H4" s="30">
        <f>SUMIFS(Budget!$M$5:$M$90,Budget!$F$5:$F$90,$A4,Budget!$E$5:$E$90,$B4)</f>
        <v>0</v>
      </c>
    </row>
    <row r="5" spans="1:8" x14ac:dyDescent="0.25">
      <c r="A5" s="28" t="s">
        <v>93</v>
      </c>
      <c r="B5" t="s">
        <v>92</v>
      </c>
      <c r="C5" s="29">
        <f>SUMIFS(Budget!$H$5:$H$90,Budget!$F$5:$F$90,$A5,Budget!$E$5:$E$90,$B5)</f>
        <v>5</v>
      </c>
      <c r="D5" s="4">
        <f>SUMIFS(Budget!$I$5:$I$90,Budget!$F$5:$F$90,$A5,Budget!$E$5:$E$90,$B5)</f>
        <v>889099</v>
      </c>
      <c r="E5" s="29">
        <f>SUMIFS(Budget!$J$5:$J$90,Budget!$F$5:$F$90,$A5,Budget!$E$5:$E$90,$B5)</f>
        <v>5</v>
      </c>
      <c r="F5" s="4">
        <f>SUMIFS(Budget!$K$5:$K$90,Budget!$F$5:$F$90,$A5,Budget!$E$5:$E$90,$B5)</f>
        <v>906881</v>
      </c>
      <c r="G5" s="29">
        <f>SUMIFS(Budget!$L$5:$L$90,Budget!$F$5:$F$90,$A5,Budget!$E$5:$E$90,$B5)</f>
        <v>5</v>
      </c>
      <c r="H5" s="30">
        <f>SUMIFS(Budget!$M$5:$M$90,Budget!$F$5:$F$90,$A5,Budget!$E$5:$E$90,$B5)</f>
        <v>925019</v>
      </c>
    </row>
    <row r="6" spans="1:8" x14ac:dyDescent="0.25">
      <c r="A6" s="28" t="s">
        <v>43</v>
      </c>
      <c r="B6" t="s">
        <v>88</v>
      </c>
      <c r="C6" s="29">
        <f>SUMIFS(Budget!$H$5:$H$90,Budget!$F$5:$F$90,$A6,Budget!$E$5:$E$90,$B6)</f>
        <v>0</v>
      </c>
      <c r="D6" s="4">
        <f>SUMIFS(Budget!$I$5:$I$90,Budget!$F$5:$F$90,$A6,Budget!$E$5:$E$90,$B6)</f>
        <v>0</v>
      </c>
      <c r="E6" s="29">
        <f>SUMIFS(Budget!$J$5:$J$90,Budget!$F$5:$F$90,$A6,Budget!$E$5:$E$90,$B6)</f>
        <v>0</v>
      </c>
      <c r="F6" s="4">
        <f>SUMIFS(Budget!$K$5:$K$90,Budget!$F$5:$F$90,$A6,Budget!$E$5:$E$90,$B6)</f>
        <v>0</v>
      </c>
      <c r="G6" s="29">
        <f>SUMIFS(Budget!$L$5:$L$90,Budget!$F$5:$F$90,$A6,Budget!$E$5:$E$90,$B6)</f>
        <v>0</v>
      </c>
      <c r="H6" s="30">
        <f>SUMIFS(Budget!$M$5:$M$90,Budget!$F$5:$F$90,$A6,Budget!$E$5:$E$90,$B6)</f>
        <v>0</v>
      </c>
    </row>
    <row r="7" spans="1:8" x14ac:dyDescent="0.25">
      <c r="A7" s="28" t="s">
        <v>43</v>
      </c>
      <c r="B7" t="s">
        <v>40</v>
      </c>
      <c r="C7" s="29">
        <f>SUMIFS(Budget!$H$5:$H$90,Budget!$F$5:$F$90,$A7,Budget!$E$5:$E$90,$B7)</f>
        <v>311</v>
      </c>
      <c r="D7" s="4">
        <f>SUMIFS(Budget!$I$5:$I$90,Budget!$F$5:$F$90,$A7,Budget!$E$5:$E$90,$B7)</f>
        <v>30142091</v>
      </c>
      <c r="E7" s="29">
        <f>SUMIFS(Budget!$J$5:$J$90,Budget!$F$5:$F$90,$A7,Budget!$E$5:$E$90,$B7)</f>
        <v>313</v>
      </c>
      <c r="F7" s="4">
        <f>SUMIFS(Budget!$K$5:$K$90,Budget!$F$5:$F$90,$A7,Budget!$E$5:$E$90,$B7)</f>
        <v>30968504</v>
      </c>
      <c r="G7" s="29">
        <f>SUMIFS(Budget!$L$5:$L$90,Budget!$F$5:$F$90,$A7,Budget!$E$5:$E$90,$B7)</f>
        <v>285</v>
      </c>
      <c r="H7" s="30">
        <f>SUMIFS(Budget!$M$5:$M$90,Budget!$F$5:$F$90,$A7,Budget!$E$5:$E$90,$B7)</f>
        <v>31854018</v>
      </c>
    </row>
    <row r="8" spans="1:8" x14ac:dyDescent="0.25">
      <c r="A8" s="28" t="s">
        <v>43</v>
      </c>
      <c r="B8" t="s">
        <v>52</v>
      </c>
      <c r="C8" s="29">
        <f>SUMIFS(Budget!$H$5:$H$90,Budget!$F$5:$F$90,$A8,Budget!$E$5:$E$90,$B8)</f>
        <v>0</v>
      </c>
      <c r="D8" s="4">
        <f>SUMIFS(Budget!$I$5:$I$90,Budget!$F$5:$F$90,$A8,Budget!$E$5:$E$90,$B8)</f>
        <v>97000</v>
      </c>
      <c r="E8" s="29">
        <f>SUMIFS(Budget!$J$5:$J$90,Budget!$F$5:$F$90,$A8,Budget!$E$5:$E$90,$B8)</f>
        <v>0</v>
      </c>
      <c r="F8" s="4">
        <f>SUMIFS(Budget!$K$5:$K$90,Budget!$F$5:$F$90,$A8,Budget!$E$5:$E$90,$B8)</f>
        <v>98740</v>
      </c>
      <c r="G8" s="29">
        <f>SUMIFS(Budget!$L$5:$L$90,Budget!$F$5:$F$90,$A8,Budget!$E$5:$E$90,$B8)</f>
        <v>0</v>
      </c>
      <c r="H8" s="30">
        <f>SUMIFS(Budget!$M$5:$M$90,Budget!$F$5:$F$90,$A8,Budget!$E$5:$E$90,$B8)</f>
        <v>100514</v>
      </c>
    </row>
    <row r="9" spans="1:8" x14ac:dyDescent="0.25">
      <c r="A9" s="28" t="s">
        <v>35</v>
      </c>
      <c r="B9" t="s">
        <v>26</v>
      </c>
      <c r="C9" s="29">
        <f>SUMIFS(Budget!$H$5:$H$90,Budget!$F$5:$F$90,$A9,Budget!$E$5:$E$90,$B9)</f>
        <v>0</v>
      </c>
      <c r="D9" s="4">
        <f>SUMIFS(Budget!$I$5:$I$90,Budget!$F$5:$F$90,$A9,Budget!$E$5:$E$90,$B9)</f>
        <v>3063914</v>
      </c>
      <c r="E9" s="29">
        <f>SUMIFS(Budget!$J$5:$J$90,Budget!$F$5:$F$90,$A9,Budget!$E$5:$E$90,$B9)</f>
        <v>0</v>
      </c>
      <c r="F9" s="4">
        <f>SUMIFS(Budget!$K$5:$K$90,Budget!$F$5:$F$90,$A9,Budget!$E$5:$E$90,$B9)</f>
        <v>3437116</v>
      </c>
      <c r="G9" s="29">
        <f>SUMIFS(Budget!$L$5:$L$90,Budget!$F$5:$F$90,$A9,Budget!$E$5:$E$90,$B9)</f>
        <v>0</v>
      </c>
      <c r="H9" s="30">
        <f>SUMIFS(Budget!$M$5:$M$90,Budget!$F$5:$F$90,$A9,Budget!$E$5:$E$90,$B9)</f>
        <v>3561455</v>
      </c>
    </row>
    <row r="10" spans="1:8" x14ac:dyDescent="0.25">
      <c r="A10" s="28" t="s">
        <v>24</v>
      </c>
      <c r="B10" t="s">
        <v>26</v>
      </c>
      <c r="C10" s="29">
        <f>SUMIFS(Budget!$H$5:$H$90,Budget!$F$5:$F$90,$A10,Budget!$E$5:$E$90,$B10)</f>
        <v>0</v>
      </c>
      <c r="D10" s="4">
        <f>SUMIFS(Budget!$I$5:$I$90,Budget!$F$5:$F$90,$A10,Budget!$E$5:$E$90,$B10)</f>
        <v>40000</v>
      </c>
      <c r="E10" s="29">
        <f>SUMIFS(Budget!$J$5:$J$90,Budget!$F$5:$F$90,$A10,Budget!$E$5:$E$90,$B10)</f>
        <v>0</v>
      </c>
      <c r="F10" s="4">
        <f>SUMIFS(Budget!$K$5:$K$90,Budget!$F$5:$F$90,$A10,Budget!$E$5:$E$90,$B10)</f>
        <v>40000</v>
      </c>
      <c r="G10" s="29">
        <f>SUMIFS(Budget!$L$5:$L$90,Budget!$F$5:$F$90,$A10,Budget!$E$5:$E$90,$B10)</f>
        <v>0</v>
      </c>
      <c r="H10" s="30">
        <f>SUMIFS(Budget!$M$5:$M$90,Budget!$F$5:$F$90,$A10,Budget!$E$5:$E$90,$B10)</f>
        <v>40000</v>
      </c>
    </row>
    <row r="11" spans="1:8" x14ac:dyDescent="0.25">
      <c r="A11" s="28" t="s">
        <v>24</v>
      </c>
      <c r="B11" t="s">
        <v>23</v>
      </c>
      <c r="C11" s="29">
        <f>SUMIFS(Budget!$H$5:$H$90,Budget!$F$5:$F$90,$A11,Budget!$E$5:$E$90,$B11)</f>
        <v>99</v>
      </c>
      <c r="D11" s="4">
        <f>SUMIFS(Budget!$I$5:$I$90,Budget!$F$5:$F$90,$A11,Budget!$E$5:$E$90,$B11)</f>
        <v>10161445</v>
      </c>
      <c r="E11" s="29">
        <f>SUMIFS(Budget!$J$5:$J$90,Budget!$F$5:$F$90,$A11,Budget!$E$5:$E$90,$B11)</f>
        <v>106</v>
      </c>
      <c r="F11" s="4">
        <f>SUMIFS(Budget!$K$5:$K$90,Budget!$F$5:$F$90,$A11,Budget!$E$5:$E$90,$B11)</f>
        <v>11112792</v>
      </c>
      <c r="G11" s="29">
        <f>SUMIFS(Budget!$L$5:$L$90,Budget!$F$5:$F$90,$A11,Budget!$E$5:$E$90,$B11)</f>
        <v>113</v>
      </c>
      <c r="H11" s="30">
        <f>SUMIFS(Budget!$M$5:$M$90,Budget!$F$5:$F$90,$A11,Budget!$E$5:$E$90,$B11)</f>
        <v>11371855</v>
      </c>
    </row>
    <row r="12" spans="1:8" x14ac:dyDescent="0.25">
      <c r="A12" s="28" t="s">
        <v>41</v>
      </c>
      <c r="B12" t="s">
        <v>40</v>
      </c>
      <c r="C12" s="29">
        <f>SUMIFS(Budget!$H$5:$H$90,Budget!$F$5:$F$90,$A12,Budget!$E$5:$E$90,$B12)</f>
        <v>11</v>
      </c>
      <c r="D12" s="4">
        <f>SUMIFS(Budget!$I$5:$I$90,Budget!$F$5:$F$90,$A12,Budget!$E$5:$E$90,$B12)</f>
        <v>1472210</v>
      </c>
      <c r="E12" s="29">
        <f>SUMIFS(Budget!$J$5:$J$90,Budget!$F$5:$F$90,$A12,Budget!$E$5:$E$90,$B12)</f>
        <v>11</v>
      </c>
      <c r="F12" s="4">
        <f>SUMIFS(Budget!$K$5:$K$90,Budget!$F$5:$F$90,$A12,Budget!$E$5:$E$90,$B12)</f>
        <v>1505234</v>
      </c>
      <c r="G12" s="29">
        <f>SUMIFS(Budget!$L$5:$L$90,Budget!$F$5:$F$90,$A12,Budget!$E$5:$E$90,$B12)</f>
        <v>9</v>
      </c>
      <c r="H12" s="30">
        <f>SUMIFS(Budget!$M$5:$M$90,Budget!$F$5:$F$90,$A12,Budget!$E$5:$E$90,$B12)</f>
        <v>1540013</v>
      </c>
    </row>
    <row r="13" spans="1:8" x14ac:dyDescent="0.25">
      <c r="A13" s="28" t="s">
        <v>41</v>
      </c>
      <c r="B13" t="s">
        <v>52</v>
      </c>
      <c r="C13" s="29">
        <f>SUMIFS(Budget!$H$5:$H$90,Budget!$F$5:$F$90,$A13,Budget!$E$5:$E$90,$B13)</f>
        <v>0</v>
      </c>
      <c r="D13" s="4">
        <f>SUMIFS(Budget!$I$5:$I$90,Budget!$F$5:$F$90,$A13,Budget!$E$5:$E$90,$B13)</f>
        <v>500000</v>
      </c>
      <c r="E13" s="29">
        <f>SUMIFS(Budget!$J$5:$J$90,Budget!$F$5:$F$90,$A13,Budget!$E$5:$E$90,$B13)</f>
        <v>0</v>
      </c>
      <c r="F13" s="4">
        <f>SUMIFS(Budget!$K$5:$K$90,Budget!$F$5:$F$90,$A13,Budget!$E$5:$E$90,$B13)</f>
        <v>500000</v>
      </c>
      <c r="G13" s="29">
        <f>SUMIFS(Budget!$L$5:$L$90,Budget!$F$5:$F$90,$A13,Budget!$E$5:$E$90,$B13)</f>
        <v>0</v>
      </c>
      <c r="H13" s="30">
        <f>SUMIFS(Budget!$M$5:$M$90,Budget!$F$5:$F$90,$A13,Budget!$E$5:$E$90,$B13)</f>
        <v>500000</v>
      </c>
    </row>
    <row r="14" spans="1:8" x14ac:dyDescent="0.25">
      <c r="A14" s="28" t="s">
        <v>29</v>
      </c>
      <c r="B14" t="s">
        <v>26</v>
      </c>
      <c r="C14" s="29">
        <f>SUMIFS(Budget!$H$5:$H$90,Budget!$F$5:$F$90,$A14,Budget!$E$5:$E$90,$B14)</f>
        <v>0</v>
      </c>
      <c r="D14" s="4">
        <f>SUMIFS(Budget!$I$5:$I$90,Budget!$F$5:$F$90,$A14,Budget!$E$5:$E$90,$B14)</f>
        <v>151000</v>
      </c>
      <c r="E14" s="29">
        <f>SUMIFS(Budget!$J$5:$J$90,Budget!$F$5:$F$90,$A14,Budget!$E$5:$E$90,$B14)</f>
        <v>0</v>
      </c>
      <c r="F14" s="4">
        <f>SUMIFS(Budget!$K$5:$K$90,Budget!$F$5:$F$90,$A14,Budget!$E$5:$E$90,$B14)</f>
        <v>600000</v>
      </c>
      <c r="G14" s="29">
        <f>SUMIFS(Budget!$L$5:$L$90,Budget!$F$5:$F$90,$A14,Budget!$E$5:$E$90,$B14)</f>
        <v>0</v>
      </c>
      <c r="H14" s="30">
        <f>SUMIFS(Budget!$M$5:$M$90,Budget!$F$5:$F$90,$A14,Budget!$E$5:$E$90,$B14)</f>
        <v>0</v>
      </c>
    </row>
    <row r="15" spans="1:8" x14ac:dyDescent="0.25">
      <c r="A15" s="28" t="s">
        <v>29</v>
      </c>
      <c r="B15" t="s">
        <v>28</v>
      </c>
      <c r="C15" s="29">
        <f>SUMIFS(Budget!$H$5:$H$90,Budget!$F$5:$F$90,$A15,Budget!$E$5:$E$90,$B15)</f>
        <v>0</v>
      </c>
      <c r="D15" s="4">
        <f>SUMIFS(Budget!$I$5:$I$90,Budget!$F$5:$F$90,$A15,Budget!$E$5:$E$90,$B15)</f>
        <v>1691149</v>
      </c>
      <c r="E15" s="29">
        <f>SUMIFS(Budget!$J$5:$J$90,Budget!$F$5:$F$90,$A15,Budget!$E$5:$E$90,$B15)</f>
        <v>0</v>
      </c>
      <c r="F15" s="4">
        <f>SUMIFS(Budget!$K$5:$K$90,Budget!$F$5:$F$90,$A15,Budget!$E$5:$E$90,$B15)</f>
        <v>1903400</v>
      </c>
      <c r="G15" s="29">
        <f>SUMIFS(Budget!$L$5:$L$90,Budget!$F$5:$F$90,$A15,Budget!$E$5:$E$90,$B15)</f>
        <v>0</v>
      </c>
      <c r="H15" s="30">
        <f>SUMIFS(Budget!$M$5:$M$90,Budget!$F$5:$F$90,$A15,Budget!$E$5:$E$90,$B15)</f>
        <v>3114748</v>
      </c>
    </row>
    <row r="16" spans="1:8" x14ac:dyDescent="0.25">
      <c r="A16" s="28" t="s">
        <v>33</v>
      </c>
      <c r="B16" t="s">
        <v>88</v>
      </c>
      <c r="C16" s="29">
        <f>SUMIFS(Budget!$H$5:$H$90,Budget!$F$5:$F$90,$A16,Budget!$E$5:$E$90,$B16)</f>
        <v>0</v>
      </c>
      <c r="D16" s="4">
        <f>SUMIFS(Budget!$I$5:$I$90,Budget!$F$5:$F$90,$A16,Budget!$E$5:$E$90,$B16)</f>
        <v>0</v>
      </c>
      <c r="E16" s="29">
        <f>SUMIFS(Budget!$J$5:$J$90,Budget!$F$5:$F$90,$A16,Budget!$E$5:$E$90,$B16)</f>
        <v>0</v>
      </c>
      <c r="F16" s="4">
        <f>SUMIFS(Budget!$K$5:$K$90,Budget!$F$5:$F$90,$A16,Budget!$E$5:$E$90,$B16)</f>
        <v>0</v>
      </c>
      <c r="G16" s="29">
        <f>SUMIFS(Budget!$L$5:$L$90,Budget!$F$5:$F$90,$A16,Budget!$E$5:$E$90,$B16)</f>
        <v>0</v>
      </c>
      <c r="H16" s="30">
        <f>SUMIFS(Budget!$M$5:$M$90,Budget!$F$5:$F$90,$A16,Budget!$E$5:$E$90,$B16)</f>
        <v>0</v>
      </c>
    </row>
    <row r="17" spans="1:8" x14ac:dyDescent="0.25">
      <c r="A17" s="28" t="s">
        <v>33</v>
      </c>
      <c r="B17" t="s">
        <v>28</v>
      </c>
      <c r="C17" s="29">
        <f>SUMIFS(Budget!$H$5:$H$90,Budget!$F$5:$F$90,$A17,Budget!$E$5:$E$90,$B17)</f>
        <v>0</v>
      </c>
      <c r="D17" s="4">
        <f>SUMIFS(Budget!$I$5:$I$90,Budget!$F$5:$F$90,$A17,Budget!$E$5:$E$90,$B17)</f>
        <v>50000</v>
      </c>
      <c r="E17" s="29">
        <f>SUMIFS(Budget!$J$5:$J$90,Budget!$F$5:$F$90,$A17,Budget!$E$5:$E$90,$B17)</f>
        <v>0</v>
      </c>
      <c r="F17" s="4">
        <f>SUMIFS(Budget!$K$5:$K$90,Budget!$F$5:$F$90,$A17,Budget!$E$5:$E$90,$B17)</f>
        <v>50000</v>
      </c>
      <c r="G17" s="29">
        <f>SUMIFS(Budget!$L$5:$L$90,Budget!$F$5:$F$90,$A17,Budget!$E$5:$E$90,$B17)</f>
        <v>0</v>
      </c>
      <c r="H17" s="30">
        <f>SUMIFS(Budget!$M$5:$M$90,Budget!$F$5:$F$90,$A17,Budget!$E$5:$E$90,$B17)</f>
        <v>50000</v>
      </c>
    </row>
    <row r="18" spans="1:8" x14ac:dyDescent="0.25">
      <c r="A18" s="28" t="s">
        <v>78</v>
      </c>
      <c r="B18" t="s">
        <v>26</v>
      </c>
      <c r="C18" s="29">
        <f>SUMIFS(Budget!$H$5:$H$90,Budget!$F$5:$F$90,$A18,Budget!$E$5:$E$90,$B18)</f>
        <v>0</v>
      </c>
      <c r="D18" s="4">
        <f>SUMIFS(Budget!$I$5:$I$90,Budget!$F$5:$F$90,$A18,Budget!$E$5:$E$90,$B18)</f>
        <v>0</v>
      </c>
      <c r="E18" s="29">
        <f>SUMIFS(Budget!$J$5:$J$90,Budget!$F$5:$F$90,$A18,Budget!$E$5:$E$90,$B18)</f>
        <v>0</v>
      </c>
      <c r="F18" s="4">
        <f>SUMIFS(Budget!$K$5:$K$90,Budget!$F$5:$F$90,$A18,Budget!$E$5:$E$90,$B18)</f>
        <v>0</v>
      </c>
      <c r="G18" s="29">
        <f>SUMIFS(Budget!$L$5:$L$90,Budget!$F$5:$F$90,$A18,Budget!$E$5:$E$90,$B18)</f>
        <v>0</v>
      </c>
      <c r="H18" s="30">
        <f>SUMIFS(Budget!$M$5:$M$90,Budget!$F$5:$F$90,$A18,Budget!$E$5:$E$90,$B18)</f>
        <v>0</v>
      </c>
    </row>
    <row r="19" spans="1:8" x14ac:dyDescent="0.25">
      <c r="A19" s="28" t="s">
        <v>78</v>
      </c>
      <c r="B19" t="s">
        <v>96</v>
      </c>
      <c r="C19" s="29">
        <f>SUMIFS(Budget!$H$5:$H$90,Budget!$F$5:$F$90,$A19,Budget!$E$5:$E$90,$B19)</f>
        <v>0</v>
      </c>
      <c r="D19" s="4">
        <f>SUMIFS(Budget!$I$5:$I$90,Budget!$F$5:$F$90,$A19,Budget!$E$5:$E$90,$B19)</f>
        <v>0</v>
      </c>
      <c r="E19" s="29">
        <f>SUMIFS(Budget!$J$5:$J$90,Budget!$F$5:$F$90,$A19,Budget!$E$5:$E$90,$B19)</f>
        <v>0</v>
      </c>
      <c r="F19" s="4">
        <f>SUMIFS(Budget!$K$5:$K$90,Budget!$F$5:$F$90,$A19,Budget!$E$5:$E$90,$B19)</f>
        <v>0</v>
      </c>
      <c r="G19" s="29">
        <f>SUMIFS(Budget!$L$5:$L$90,Budget!$F$5:$F$90,$A19,Budget!$E$5:$E$90,$B19)</f>
        <v>0</v>
      </c>
      <c r="H19" s="30">
        <f>SUMIFS(Budget!$M$5:$M$90,Budget!$F$5:$F$90,$A19,Budget!$E$5:$E$90,$B19)</f>
        <v>0</v>
      </c>
    </row>
    <row r="20" spans="1:8" x14ac:dyDescent="0.25">
      <c r="A20" s="28" t="s">
        <v>78</v>
      </c>
      <c r="B20" t="s">
        <v>23</v>
      </c>
      <c r="C20" s="29">
        <f>SUMIFS(Budget!$H$5:$H$90,Budget!$F$5:$F$90,$A20,Budget!$E$5:$E$90,$B20)</f>
        <v>2</v>
      </c>
      <c r="D20" s="4">
        <f>SUMIFS(Budget!$I$5:$I$90,Budget!$F$5:$F$90,$A20,Budget!$E$5:$E$90,$B20)</f>
        <v>222912</v>
      </c>
      <c r="E20" s="29">
        <f>SUMIFS(Budget!$J$5:$J$90,Budget!$F$5:$F$90,$A20,Budget!$E$5:$E$90,$B20)</f>
        <v>2</v>
      </c>
      <c r="F20" s="4">
        <f>SUMIFS(Budget!$K$5:$K$90,Budget!$F$5:$F$90,$A20,Budget!$E$5:$E$90,$B20)</f>
        <v>230485</v>
      </c>
      <c r="G20" s="29">
        <f>SUMIFS(Budget!$L$5:$L$90,Budget!$F$5:$F$90,$A20,Budget!$E$5:$E$90,$B20)</f>
        <v>2</v>
      </c>
      <c r="H20" s="30">
        <f>SUMIFS(Budget!$M$5:$M$90,Budget!$F$5:$F$90,$A20,Budget!$E$5:$E$90,$B20)</f>
        <v>235094</v>
      </c>
    </row>
    <row r="21" spans="1:8" x14ac:dyDescent="0.25">
      <c r="A21" s="28" t="s">
        <v>31</v>
      </c>
      <c r="B21" t="s">
        <v>26</v>
      </c>
      <c r="C21" s="29">
        <f>SUMIFS(Budget!$H$5:$H$90,Budget!$F$5:$F$90,$A21,Budget!$E$5:$E$90,$B21)</f>
        <v>0</v>
      </c>
      <c r="D21" s="4">
        <f>SUMIFS(Budget!$I$5:$I$90,Budget!$F$5:$F$90,$A21,Budget!$E$5:$E$90,$B21)</f>
        <v>104000</v>
      </c>
      <c r="E21" s="29">
        <f>SUMIFS(Budget!$J$5:$J$90,Budget!$F$5:$F$90,$A21,Budget!$E$5:$E$90,$B21)</f>
        <v>0</v>
      </c>
      <c r="F21" s="4">
        <f>SUMIFS(Budget!$K$5:$K$90,Budget!$F$5:$F$90,$A21,Budget!$E$5:$E$90,$B21)</f>
        <v>114820</v>
      </c>
      <c r="G21" s="29">
        <f>SUMIFS(Budget!$L$5:$L$90,Budget!$F$5:$F$90,$A21,Budget!$E$5:$E$90,$B21)</f>
        <v>0</v>
      </c>
      <c r="H21" s="30">
        <f>SUMIFS(Budget!$M$5:$M$90,Budget!$F$5:$F$90,$A21,Budget!$E$5:$E$90,$B21)</f>
        <v>118640</v>
      </c>
    </row>
    <row r="22" spans="1:8" x14ac:dyDescent="0.25">
      <c r="A22" s="28" t="s">
        <v>49</v>
      </c>
      <c r="B22" t="s">
        <v>23</v>
      </c>
      <c r="C22" s="29">
        <f>SUMIFS(Budget!$H$5:$H$90,Budget!$F$5:$F$90,$A22,Budget!$E$5:$E$90,$B22)</f>
        <v>25</v>
      </c>
      <c r="D22" s="4">
        <f>SUMIFS(Budget!$I$5:$I$90,Budget!$F$5:$F$90,$A22,Budget!$E$5:$E$90,$B22)</f>
        <v>1409166</v>
      </c>
      <c r="E22" s="29">
        <f>SUMIFS(Budget!$J$5:$J$90,Budget!$F$5:$F$90,$A22,Budget!$E$5:$E$90,$B22)</f>
        <v>28</v>
      </c>
      <c r="F22" s="4">
        <f>SUMIFS(Budget!$K$5:$K$90,Budget!$F$5:$F$90,$A22,Budget!$E$5:$E$90,$B22)</f>
        <v>1579668</v>
      </c>
      <c r="G22" s="29">
        <f>SUMIFS(Budget!$L$5:$L$90,Budget!$F$5:$F$90,$A22,Budget!$E$5:$E$90,$B22)</f>
        <v>28</v>
      </c>
      <c r="H22" s="30">
        <f>SUMIFS(Budget!$M$5:$M$90,Budget!$F$5:$F$90,$A22,Budget!$E$5:$E$90,$B22)</f>
        <v>1611261</v>
      </c>
    </row>
    <row r="23" spans="1:8" ht="13" x14ac:dyDescent="0.3">
      <c r="A23" s="31" t="s">
        <v>130</v>
      </c>
      <c r="B23" s="32"/>
      <c r="C23" s="33">
        <f t="shared" ref="C23:H23" si="0">SUM(C4:C22)</f>
        <v>453</v>
      </c>
      <c r="D23" s="34">
        <f t="shared" si="0"/>
        <v>49993986</v>
      </c>
      <c r="E23" s="33">
        <f t="shared" si="0"/>
        <v>465</v>
      </c>
      <c r="F23" s="34">
        <f t="shared" si="0"/>
        <v>53047640</v>
      </c>
      <c r="G23" s="33">
        <f t="shared" si="0"/>
        <v>442</v>
      </c>
      <c r="H23" s="35">
        <f t="shared" si="0"/>
        <v>55022617</v>
      </c>
    </row>
    <row r="26" spans="1:8" ht="15.5" x14ac:dyDescent="0.35">
      <c r="A26" s="115" t="s">
        <v>131</v>
      </c>
      <c r="B26" s="115"/>
      <c r="C26" s="115"/>
      <c r="D26" s="115"/>
      <c r="E26" s="115"/>
      <c r="F26" s="115"/>
      <c r="G26" s="115"/>
      <c r="H26" s="115"/>
    </row>
    <row r="27" spans="1:8" ht="13.5" customHeight="1" x14ac:dyDescent="0.25">
      <c r="A27" s="23"/>
      <c r="B27" s="24"/>
      <c r="C27" s="112" t="s">
        <v>10</v>
      </c>
      <c r="D27" s="112"/>
      <c r="E27" s="113" t="s">
        <v>11</v>
      </c>
      <c r="F27" s="113"/>
      <c r="G27" s="114" t="s">
        <v>12</v>
      </c>
      <c r="H27" s="114"/>
    </row>
    <row r="28" spans="1:8" ht="13" x14ac:dyDescent="0.3">
      <c r="A28" s="25" t="s">
        <v>15</v>
      </c>
      <c r="B28" s="26" t="s">
        <v>6</v>
      </c>
      <c r="C28" s="26" t="s">
        <v>18</v>
      </c>
      <c r="D28" s="26" t="s">
        <v>129</v>
      </c>
      <c r="E28" s="26" t="s">
        <v>18</v>
      </c>
      <c r="F28" s="26" t="s">
        <v>129</v>
      </c>
      <c r="G28" s="26" t="s">
        <v>18</v>
      </c>
      <c r="H28" s="27" t="s">
        <v>129</v>
      </c>
    </row>
    <row r="29" spans="1:8" x14ac:dyDescent="0.25">
      <c r="A29" s="28" t="s">
        <v>93</v>
      </c>
      <c r="B29" t="s">
        <v>132</v>
      </c>
      <c r="C29" s="29">
        <f>SUMIFS(Budget!$H$5:$H$90,Budget!$Q$5:$Q$90,$A29,Budget!$R$5:$R$90,$B29)</f>
        <v>5</v>
      </c>
      <c r="D29" s="4">
        <f>SUMIFS(Budget!$I$5:$I$90,Budget!$Q$5:$Q$90,$A29,Budget!$R$5:$R$90,$B29)</f>
        <v>889099</v>
      </c>
      <c r="E29" s="29">
        <f>SUMIFS(Budget!$J$5:$J$90,Budget!$Q$5:$Q$90,$A29,Budget!$R$5:$R$90,$B29)</f>
        <v>5</v>
      </c>
      <c r="F29" s="4">
        <f>SUMIFS(Budget!$K$5:$K$90,Budget!$Q$5:$Q$90,$A29,Budget!$R$5:$R$90,$B29)</f>
        <v>906881</v>
      </c>
      <c r="G29" s="29">
        <f>SUMIFS(Budget!$L$5:$L$90,Budget!$Q$5:$Q$90,$A29,Budget!$R$5:$R$90,$B29)</f>
        <v>5</v>
      </c>
      <c r="H29" s="30">
        <f>SUMIFS(Budget!$M$5:$M$90,Budget!$Q$5:$Q$90,$A29,Budget!$R$5:$R$90,$B29)</f>
        <v>925019</v>
      </c>
    </row>
    <row r="30" spans="1:8" x14ac:dyDescent="0.25">
      <c r="A30" s="28" t="s">
        <v>93</v>
      </c>
      <c r="B30" t="s">
        <v>133</v>
      </c>
      <c r="C30" s="29">
        <f>SUMIFS(Budget!$H$5:$H$90,Budget!$Q$5:$Q$90,$A30,Budget!$R$5:$R$90,$B30)</f>
        <v>0</v>
      </c>
      <c r="D30" s="4">
        <f>SUMIFS(Budget!$I$5:$I$90,Budget!$Q$5:$Q$90,$A30,Budget!$R$5:$R$90,$B30)</f>
        <v>0</v>
      </c>
      <c r="E30" s="29">
        <f>SUMIFS(Budget!$J$5:$J$90,Budget!$Q$5:$Q$90,$A30,Budget!$R$5:$R$90,$B30)</f>
        <v>0</v>
      </c>
      <c r="F30" s="4">
        <f>SUMIFS(Budget!$K$5:$K$90,Budget!$Q$5:$Q$90,$A30,Budget!$R$5:$R$90,$B30)</f>
        <v>0</v>
      </c>
      <c r="G30" s="29">
        <f>SUMIFS(Budget!$L$5:$L$90,Budget!$Q$5:$Q$90,$A30,Budget!$R$5:$R$90,$B30)</f>
        <v>0</v>
      </c>
      <c r="H30" s="30">
        <f>SUMIFS(Budget!$M$5:$M$90,Budget!$Q$5:$Q$90,$A30,Budget!$R$5:$R$90,$B30)</f>
        <v>0</v>
      </c>
    </row>
    <row r="31" spans="1:8" x14ac:dyDescent="0.25">
      <c r="A31" s="28" t="s">
        <v>35</v>
      </c>
      <c r="B31" t="s">
        <v>133</v>
      </c>
      <c r="C31" s="29">
        <f>SUMIFS(Budget!$H$5:$H$90,Budget!$Q$5:$Q$90,$A31,Budget!$R$5:$R$90,$B31)</f>
        <v>0</v>
      </c>
      <c r="D31" s="4">
        <f>SUMIFS(Budget!$I$5:$I$90,Budget!$Q$5:$Q$90,$A31,Budget!$R$5:$R$90,$B31)</f>
        <v>3063914</v>
      </c>
      <c r="E31" s="29">
        <f>SUMIFS(Budget!$J$5:$J$90,Budget!$Q$5:$Q$90,$A31,Budget!$R$5:$R$90,$B31)</f>
        <v>0</v>
      </c>
      <c r="F31" s="4">
        <f>SUMIFS(Budget!$K$5:$K$90,Budget!$Q$5:$Q$90,$A31,Budget!$R$5:$R$90,$B31)</f>
        <v>3437116</v>
      </c>
      <c r="G31" s="29">
        <f>SUMIFS(Budget!$L$5:$L$90,Budget!$Q$5:$Q$90,$A31,Budget!$R$5:$R$90,$B31)</f>
        <v>0</v>
      </c>
      <c r="H31" s="30">
        <f>SUMIFS(Budget!$M$5:$M$90,Budget!$Q$5:$Q$90,$A31,Budget!$R$5:$R$90,$B31)</f>
        <v>3561455</v>
      </c>
    </row>
    <row r="32" spans="1:8" x14ac:dyDescent="0.25">
      <c r="A32" s="28" t="s">
        <v>134</v>
      </c>
      <c r="B32" t="s">
        <v>132</v>
      </c>
      <c r="C32" s="29">
        <f>SUMIFS(Budget!$H$5:$H$90,Budget!$Q$5:$Q$90,$A32,Budget!$R$5:$R$90,$B32)</f>
        <v>99</v>
      </c>
      <c r="D32" s="4">
        <f>SUMIFS(Budget!$I$5:$I$90,Budget!$Q$5:$Q$90,$A32,Budget!$R$5:$R$90,$B32)</f>
        <v>10161445</v>
      </c>
      <c r="E32" s="29">
        <f>SUMIFS(Budget!$J$5:$J$90,Budget!$Q$5:$Q$90,$A32,Budget!$R$5:$R$90,$B32)</f>
        <v>106</v>
      </c>
      <c r="F32" s="4">
        <f>SUMIFS(Budget!$K$5:$K$90,Budget!$Q$5:$Q$90,$A32,Budget!$R$5:$R$90,$B32)</f>
        <v>11112792</v>
      </c>
      <c r="G32" s="29">
        <f>SUMIFS(Budget!$L$5:$L$90,Budget!$Q$5:$Q$90,$A32,Budget!$R$5:$R$90,$B32)</f>
        <v>113</v>
      </c>
      <c r="H32" s="30">
        <f>SUMIFS(Budget!$M$5:$M$90,Budget!$Q$5:$Q$90,$A32,Budget!$R$5:$R$90,$B32)</f>
        <v>11371855</v>
      </c>
    </row>
    <row r="33" spans="1:8" x14ac:dyDescent="0.25">
      <c r="A33" s="28" t="s">
        <v>134</v>
      </c>
      <c r="B33" t="s">
        <v>133</v>
      </c>
      <c r="C33" s="29">
        <f>SUMIFS(Budget!$H$5:$H$90,Budget!$Q$5:$Q$90,$A33,Budget!$R$5:$R$90,$B33)</f>
        <v>0</v>
      </c>
      <c r="D33" s="4">
        <f>SUMIFS(Budget!$I$5:$I$90,Budget!$Q$5:$Q$90,$A33,Budget!$R$5:$R$90,$B33)</f>
        <v>40000</v>
      </c>
      <c r="E33" s="29">
        <f>SUMIFS(Budget!$J$5:$J$90,Budget!$Q$5:$Q$90,$A33,Budget!$R$5:$R$90,$B33)</f>
        <v>0</v>
      </c>
      <c r="F33" s="4">
        <f>SUMIFS(Budget!$K$5:$K$90,Budget!$Q$5:$Q$90,$A33,Budget!$R$5:$R$90,$B33)</f>
        <v>40000</v>
      </c>
      <c r="G33" s="29">
        <f>SUMIFS(Budget!$L$5:$L$90,Budget!$Q$5:$Q$90,$A33,Budget!$R$5:$R$90,$B33)</f>
        <v>0</v>
      </c>
      <c r="H33" s="30">
        <f>SUMIFS(Budget!$M$5:$M$90,Budget!$Q$5:$Q$90,$A33,Budget!$R$5:$R$90,$B33)</f>
        <v>40000</v>
      </c>
    </row>
    <row r="34" spans="1:8" x14ac:dyDescent="0.25">
      <c r="A34" s="28" t="s">
        <v>135</v>
      </c>
      <c r="B34" t="s">
        <v>132</v>
      </c>
      <c r="C34" s="29">
        <f>SUMIFS(Budget!$H$5:$H$90,Budget!$Q$5:$Q$90,$A34,Budget!$R$5:$R$90,$B34)</f>
        <v>11</v>
      </c>
      <c r="D34" s="4">
        <f>SUMIFS(Budget!$I$5:$I$90,Budget!$Q$5:$Q$90,$A34,Budget!$R$5:$R$90,$B34)</f>
        <v>1972210</v>
      </c>
      <c r="E34" s="29">
        <f>SUMIFS(Budget!$J$5:$J$90,Budget!$Q$5:$Q$90,$A34,Budget!$R$5:$R$90,$B34)</f>
        <v>11</v>
      </c>
      <c r="F34" s="4">
        <f>SUMIFS(Budget!$K$5:$K$90,Budget!$Q$5:$Q$90,$A34,Budget!$R$5:$R$90,$B34)</f>
        <v>2005234</v>
      </c>
      <c r="G34" s="29">
        <f>SUMIFS(Budget!$L$5:$L$90,Budget!$Q$5:$Q$90,$A34,Budget!$R$5:$R$90,$B34)</f>
        <v>9</v>
      </c>
      <c r="H34" s="30">
        <f>SUMIFS(Budget!$M$5:$M$90,Budget!$Q$5:$Q$90,$A34,Budget!$R$5:$R$90,$B34)</f>
        <v>2040013</v>
      </c>
    </row>
    <row r="35" spans="1:8" x14ac:dyDescent="0.25">
      <c r="A35" s="28" t="s">
        <v>136</v>
      </c>
      <c r="B35" t="s">
        <v>137</v>
      </c>
      <c r="C35" s="29">
        <f>SUMIFS(Budget!$H$5:$H$90,Budget!$Q$5:$Q$90,$A35,Budget!$R$5:$R$90,$B35)</f>
        <v>0</v>
      </c>
      <c r="D35" s="4">
        <f>SUMIFS(Budget!$I$5:$I$90,Budget!$Q$5:$Q$90,$A35,Budget!$R$5:$R$90,$B35)</f>
        <v>1691149</v>
      </c>
      <c r="E35" s="29">
        <f>SUMIFS(Budget!$J$5:$J$90,Budget!$Q$5:$Q$90,$A35,Budget!$R$5:$R$90,$B35)</f>
        <v>0</v>
      </c>
      <c r="F35" s="4">
        <f>SUMIFS(Budget!$K$5:$K$90,Budget!$Q$5:$Q$90,$A35,Budget!$R$5:$R$90,$B35)</f>
        <v>1903400</v>
      </c>
      <c r="G35" s="29">
        <f>SUMIFS(Budget!$L$5:$L$90,Budget!$Q$5:$Q$90,$A35,Budget!$R$5:$R$90,$B35)</f>
        <v>0</v>
      </c>
      <c r="H35" s="30">
        <f>SUMIFS(Budget!$M$5:$M$90,Budget!$Q$5:$Q$90,$A35,Budget!$R$5:$R$90,$B35)</f>
        <v>3114748</v>
      </c>
    </row>
    <row r="36" spans="1:8" x14ac:dyDescent="0.25">
      <c r="A36" s="28" t="s">
        <v>136</v>
      </c>
      <c r="B36" t="s">
        <v>138</v>
      </c>
      <c r="C36" s="29">
        <f>SUMIFS(Budget!$H$5:$H$90,Budget!$Q$5:$Q$90,$A36,Budget!$R$5:$R$90,$B36)</f>
        <v>0</v>
      </c>
      <c r="D36" s="4">
        <f>SUMIFS(Budget!$I$5:$I$90,Budget!$Q$5:$Q$90,$A36,Budget!$R$5:$R$90,$B36)</f>
        <v>151000</v>
      </c>
      <c r="E36" s="29">
        <f>SUMIFS(Budget!$J$5:$J$90,Budget!$Q$5:$Q$90,$A36,Budget!$R$5:$R$90,$B36)</f>
        <v>0</v>
      </c>
      <c r="F36" s="4">
        <f>SUMIFS(Budget!$K$5:$K$90,Budget!$Q$5:$Q$90,$A36,Budget!$R$5:$R$90,$B36)</f>
        <v>600000</v>
      </c>
      <c r="G36" s="29">
        <f>SUMIFS(Budget!$L$5:$L$90,Budget!$Q$5:$Q$90,$A36,Budget!$R$5:$R$90,$B36)</f>
        <v>0</v>
      </c>
      <c r="H36" s="30">
        <f>SUMIFS(Budget!$M$5:$M$90,Budget!$Q$5:$Q$90,$A36,Budget!$R$5:$R$90,$B36)</f>
        <v>0</v>
      </c>
    </row>
    <row r="37" spans="1:8" x14ac:dyDescent="0.25">
      <c r="A37" s="28" t="s">
        <v>139</v>
      </c>
      <c r="B37" t="s">
        <v>137</v>
      </c>
      <c r="C37" s="29">
        <f>SUMIFS(Budget!$H$5:$H$90,Budget!$Q$5:$Q$90,$A37,Budget!$R$5:$R$90,$B37)</f>
        <v>0</v>
      </c>
      <c r="D37" s="4">
        <f>SUMIFS(Budget!$I$5:$I$90,Budget!$Q$5:$Q$90,$A37,Budget!$R$5:$R$90,$B37)</f>
        <v>50000</v>
      </c>
      <c r="E37" s="29">
        <f>SUMIFS(Budget!$J$5:$J$90,Budget!$Q$5:$Q$90,$A37,Budget!$R$5:$R$90,$B37)</f>
        <v>0</v>
      </c>
      <c r="F37" s="4">
        <f>SUMIFS(Budget!$K$5:$K$90,Budget!$Q$5:$Q$90,$A37,Budget!$R$5:$R$90,$B37)</f>
        <v>50000</v>
      </c>
      <c r="G37" s="29">
        <f>SUMIFS(Budget!$L$5:$L$90,Budget!$Q$5:$Q$90,$A37,Budget!$R$5:$R$90,$B37)</f>
        <v>0</v>
      </c>
      <c r="H37" s="30">
        <f>SUMIFS(Budget!$M$5:$M$90,Budget!$Q$5:$Q$90,$A37,Budget!$R$5:$R$90,$B37)</f>
        <v>50000</v>
      </c>
    </row>
    <row r="38" spans="1:8" x14ac:dyDescent="0.25">
      <c r="A38" s="28" t="s">
        <v>139</v>
      </c>
      <c r="B38" t="s">
        <v>138</v>
      </c>
      <c r="C38" s="29">
        <f>SUMIFS(Budget!$H$5:$H$90,Budget!$Q$5:$Q$90,$A38,Budget!$R$5:$R$90,$B38)</f>
        <v>0</v>
      </c>
      <c r="D38" s="4">
        <f>SUMIFS(Budget!$I$5:$I$90,Budget!$Q$5:$Q$90,$A38,Budget!$R$5:$R$90,$B38)</f>
        <v>0</v>
      </c>
      <c r="E38" s="29">
        <f>SUMIFS(Budget!$J$5:$J$90,Budget!$Q$5:$Q$90,$A38,Budget!$R$5:$R$90,$B38)</f>
        <v>0</v>
      </c>
      <c r="F38" s="4">
        <f>SUMIFS(Budget!$K$5:$K$90,Budget!$Q$5:$Q$90,$A38,Budget!$R$5:$R$90,$B38)</f>
        <v>0</v>
      </c>
      <c r="G38" s="29">
        <f>SUMIFS(Budget!$L$5:$L$90,Budget!$Q$5:$Q$90,$A38,Budget!$R$5:$R$90,$B38)</f>
        <v>0</v>
      </c>
      <c r="H38" s="30">
        <f>SUMIFS(Budget!$M$5:$M$90,Budget!$Q$5:$Q$90,$A38,Budget!$R$5:$R$90,$B38)</f>
        <v>0</v>
      </c>
    </row>
    <row r="39" spans="1:8" x14ac:dyDescent="0.25">
      <c r="A39" s="28" t="s">
        <v>78</v>
      </c>
      <c r="B39" t="s">
        <v>140</v>
      </c>
      <c r="C39" s="29">
        <f>SUMIFS(Budget!$H$5:$H$90,Budget!$Q$5:$Q$90,$A39,Budget!$R$5:$R$90,$B39)</f>
        <v>0</v>
      </c>
      <c r="D39" s="4">
        <f>SUMIFS(Budget!$I$5:$I$90,Budget!$Q$5:$Q$90,$A39,Budget!$R$5:$R$90,$B39)</f>
        <v>0</v>
      </c>
      <c r="E39" s="29">
        <f>SUMIFS(Budget!$J$5:$J$90,Budget!$Q$5:$Q$90,$A39,Budget!$R$5:$R$90,$B39)</f>
        <v>0</v>
      </c>
      <c r="F39" s="4">
        <f>SUMIFS(Budget!$K$5:$K$90,Budget!$Q$5:$Q$90,$A39,Budget!$R$5:$R$90,$B39)</f>
        <v>0</v>
      </c>
      <c r="G39" s="29">
        <f>SUMIFS(Budget!$L$5:$L$90,Budget!$Q$5:$Q$90,$A39,Budget!$R$5:$R$90,$B39)</f>
        <v>0</v>
      </c>
      <c r="H39" s="30">
        <f>SUMIFS(Budget!$M$5:$M$90,Budget!$Q$5:$Q$90,$A39,Budget!$R$5:$R$90,$B39)</f>
        <v>0</v>
      </c>
    </row>
    <row r="40" spans="1:8" x14ac:dyDescent="0.25">
      <c r="A40" s="28" t="s">
        <v>78</v>
      </c>
      <c r="B40" t="s">
        <v>141</v>
      </c>
      <c r="C40" s="29">
        <f>SUMIFS(Budget!$H$5:$H$90,Budget!$Q$5:$Q$90,$A40,Budget!$R$5:$R$90,$B40)</f>
        <v>2</v>
      </c>
      <c r="D40" s="4">
        <f>SUMIFS(Budget!$I$5:$I$90,Budget!$Q$5:$Q$90,$A40,Budget!$R$5:$R$90,$B40)</f>
        <v>222912</v>
      </c>
      <c r="E40" s="29">
        <f>SUMIFS(Budget!$J$5:$J$90,Budget!$Q$5:$Q$90,$A40,Budget!$R$5:$R$90,$B40)</f>
        <v>2</v>
      </c>
      <c r="F40" s="4">
        <f>SUMIFS(Budget!$K$5:$K$90,Budget!$Q$5:$Q$90,$A40,Budget!$R$5:$R$90,$B40)</f>
        <v>230485</v>
      </c>
      <c r="G40" s="29">
        <f>SUMIFS(Budget!$L$5:$L$90,Budget!$Q$5:$Q$90,$A40,Budget!$R$5:$R$90,$B40)</f>
        <v>2</v>
      </c>
      <c r="H40" s="30">
        <f>SUMIFS(Budget!$M$5:$M$90,Budget!$Q$5:$Q$90,$A40,Budget!$R$5:$R$90,$B40)</f>
        <v>235094</v>
      </c>
    </row>
    <row r="41" spans="1:8" x14ac:dyDescent="0.25">
      <c r="A41" s="28" t="s">
        <v>78</v>
      </c>
      <c r="B41" t="s">
        <v>133</v>
      </c>
      <c r="C41" s="29">
        <f>SUMIFS(Budget!$H$5:$H$90,Budget!$Q$5:$Q$90,$A41,Budget!$R$5:$R$90,$B41)</f>
        <v>0</v>
      </c>
      <c r="D41" s="4">
        <f>SUMIFS(Budget!$I$5:$I$90,Budget!$Q$5:$Q$90,$A41,Budget!$R$5:$R$90,$B41)</f>
        <v>0</v>
      </c>
      <c r="E41" s="29">
        <f>SUMIFS(Budget!$J$5:$J$90,Budget!$Q$5:$Q$90,$A41,Budget!$R$5:$R$90,$B41)</f>
        <v>0</v>
      </c>
      <c r="F41" s="4">
        <f>SUMIFS(Budget!$K$5:$K$90,Budget!$Q$5:$Q$90,$A41,Budget!$R$5:$R$90,$B41)</f>
        <v>0</v>
      </c>
      <c r="G41" s="29">
        <f>SUMIFS(Budget!$L$5:$L$90,Budget!$Q$5:$Q$90,$A41,Budget!$R$5:$R$90,$B41)</f>
        <v>0</v>
      </c>
      <c r="H41" s="30">
        <f>SUMIFS(Budget!$M$5:$M$90,Budget!$Q$5:$Q$90,$A41,Budget!$R$5:$R$90,$B41)</f>
        <v>0</v>
      </c>
    </row>
    <row r="42" spans="1:8" x14ac:dyDescent="0.25">
      <c r="A42" s="28" t="s">
        <v>31</v>
      </c>
      <c r="B42" t="s">
        <v>133</v>
      </c>
      <c r="C42" s="29">
        <f>SUMIFS(Budget!$H$5:$H$90,Budget!$Q$5:$Q$90,$A42,Budget!$R$5:$R$90,$B42)</f>
        <v>0</v>
      </c>
      <c r="D42" s="4">
        <f>SUMIFS(Budget!$I$5:$I$90,Budget!$Q$5:$Q$90,$A42,Budget!$R$5:$R$90,$B42)</f>
        <v>104000</v>
      </c>
      <c r="E42" s="29">
        <f>SUMIFS(Budget!$J$5:$J$90,Budget!$Q$5:$Q$90,$A42,Budget!$R$5:$R$90,$B42)</f>
        <v>0</v>
      </c>
      <c r="F42" s="4">
        <f>SUMIFS(Budget!$K$5:$K$90,Budget!$Q$5:$Q$90,$A42,Budget!$R$5:$R$90,$B42)</f>
        <v>114820</v>
      </c>
      <c r="G42" s="29">
        <f>SUMIFS(Budget!$L$5:$L$90,Budget!$Q$5:$Q$90,$A42,Budget!$R$5:$R$90,$B42)</f>
        <v>0</v>
      </c>
      <c r="H42" s="30">
        <f>SUMIFS(Budget!$M$5:$M$90,Budget!$Q$5:$Q$90,$A42,Budget!$R$5:$R$90,$B42)</f>
        <v>118640</v>
      </c>
    </row>
    <row r="43" spans="1:8" x14ac:dyDescent="0.25">
      <c r="A43" s="28" t="s">
        <v>49</v>
      </c>
      <c r="B43" t="s">
        <v>141</v>
      </c>
      <c r="C43" s="29">
        <f>SUMIFS(Budget!$H$5:$H$90,Budget!$Q$5:$Q$90,$A43,Budget!$R$5:$R$90,$B43)</f>
        <v>25</v>
      </c>
      <c r="D43" s="4">
        <f>SUMIFS(Budget!$I$5:$I$90,Budget!$Q$5:$Q$90,$A43,Budget!$R$5:$R$90,$B43)</f>
        <v>1409166</v>
      </c>
      <c r="E43" s="29">
        <f>SUMIFS(Budget!$J$5:$J$90,Budget!$Q$5:$Q$90,$A43,Budget!$R$5:$R$90,$B43)</f>
        <v>28</v>
      </c>
      <c r="F43" s="4">
        <f>SUMIFS(Budget!$K$5:$K$90,Budget!$Q$5:$Q$90,$A43,Budget!$R$5:$R$90,$B43)</f>
        <v>1579668</v>
      </c>
      <c r="G43" s="29">
        <f>SUMIFS(Budget!$L$5:$L$90,Budget!$Q$5:$Q$90,$A43,Budget!$R$5:$R$90,$B43)</f>
        <v>28</v>
      </c>
      <c r="H43" s="30">
        <f>SUMIFS(Budget!$M$5:$M$90,Budget!$Q$5:$Q$90,$A43,Budget!$R$5:$R$90,$B43)</f>
        <v>1611261</v>
      </c>
    </row>
    <row r="44" spans="1:8" x14ac:dyDescent="0.25">
      <c r="A44" s="28" t="s">
        <v>142</v>
      </c>
      <c r="B44" t="s">
        <v>132</v>
      </c>
      <c r="C44" s="29">
        <f>SUMIFS(Budget!$H$5:$H$90,Budget!$Q$5:$Q$90,$A44,Budget!$R$5:$R$90,$B44)</f>
        <v>311</v>
      </c>
      <c r="D44" s="4">
        <f>SUMIFS(Budget!$I$5:$I$90,Budget!$Q$5:$Q$90,$A44,Budget!$R$5:$R$90,$B44)</f>
        <v>30239091</v>
      </c>
      <c r="E44" s="29">
        <f>SUMIFS(Budget!$J$5:$J$90,Budget!$Q$5:$Q$90,$A44,Budget!$R$5:$R$90,$B44)</f>
        <v>313</v>
      </c>
      <c r="F44" s="4">
        <f>SUMIFS(Budget!$K$5:$K$90,Budget!$Q$5:$Q$90,$A44,Budget!$R$5:$R$90,$B44)</f>
        <v>31067244</v>
      </c>
      <c r="G44" s="29">
        <f>SUMIFS(Budget!$L$5:$L$90,Budget!$Q$5:$Q$90,$A44,Budget!$R$5:$R$90,$B44)</f>
        <v>285</v>
      </c>
      <c r="H44" s="30">
        <f>SUMIFS(Budget!$M$5:$M$90,Budget!$Q$5:$Q$90,$A44,Budget!$R$5:$R$90,$B44)</f>
        <v>31954532</v>
      </c>
    </row>
    <row r="45" spans="1:8" x14ac:dyDescent="0.25">
      <c r="A45" s="28" t="s">
        <v>142</v>
      </c>
      <c r="B45" t="s">
        <v>138</v>
      </c>
      <c r="C45" s="29">
        <f>SUMIFS(Budget!$H$5:$H$90,Budget!$Q$5:$Q$90,$A45,Budget!$R$5:$R$90,$B45)</f>
        <v>0</v>
      </c>
      <c r="D45" s="4">
        <f>SUMIFS(Budget!$I$5:$I$90,Budget!$Q$5:$Q$90,$A45,Budget!$R$5:$R$90,$B45)</f>
        <v>0</v>
      </c>
      <c r="E45" s="29">
        <f>SUMIFS(Budget!$J$5:$J$90,Budget!$Q$5:$Q$90,$A45,Budget!$R$5:$R$90,$B45)</f>
        <v>0</v>
      </c>
      <c r="F45" s="4">
        <f>SUMIFS(Budget!$K$5:$K$90,Budget!$Q$5:$Q$90,$A45,Budget!$R$5:$R$90,$B45)</f>
        <v>0</v>
      </c>
      <c r="G45" s="29">
        <f>SUMIFS(Budget!$L$5:$L$90,Budget!$Q$5:$Q$90,$A45,Budget!$R$5:$R$90,$B45)</f>
        <v>0</v>
      </c>
      <c r="H45" s="30">
        <f>SUMIFS(Budget!$M$5:$M$90,Budget!$Q$5:$Q$90,$A45,Budget!$R$5:$R$90,$B45)</f>
        <v>0</v>
      </c>
    </row>
    <row r="46" spans="1:8" ht="13" x14ac:dyDescent="0.3">
      <c r="A46" s="31" t="s">
        <v>130</v>
      </c>
      <c r="B46" s="32"/>
      <c r="C46" s="33">
        <f t="shared" ref="C46:H46" si="1">SUM(C29:C45)</f>
        <v>453</v>
      </c>
      <c r="D46" s="34">
        <f t="shared" si="1"/>
        <v>49993986</v>
      </c>
      <c r="E46" s="33">
        <f t="shared" si="1"/>
        <v>465</v>
      </c>
      <c r="F46" s="34">
        <f t="shared" si="1"/>
        <v>53047640</v>
      </c>
      <c r="G46" s="33">
        <f t="shared" si="1"/>
        <v>442</v>
      </c>
      <c r="H46" s="35">
        <f t="shared" si="1"/>
        <v>55022617</v>
      </c>
    </row>
  </sheetData>
  <sheetProtection algorithmName="SHA-512" hashValue="qqFcvYEajH/9jMM2LZDKPojsEghYaf2ED6P49ryYOvanbtqOq7tHkEvZYMBrIVa8sJ1mF4sDo401QVGNVTOmEA==" saltValue="aPRWu1m1dRM03OIE9bBn1A==" spinCount="100000" sheet="1" objects="1" scenarios="1"/>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4"/>
  <sheetViews>
    <sheetView zoomScaleNormal="100" workbookViewId="0">
      <selection activeCell="A11" sqref="A11"/>
    </sheetView>
  </sheetViews>
  <sheetFormatPr defaultColWidth="12.54296875" defaultRowHeight="12.5" x14ac:dyDescent="0.25"/>
  <cols>
    <col min="1" max="1" width="43.7265625" customWidth="1"/>
    <col min="2" max="2" width="23.1796875" customWidth="1"/>
  </cols>
  <sheetData>
    <row r="1" spans="1:9" ht="13" x14ac:dyDescent="0.3">
      <c r="A1" s="26" t="s">
        <v>143</v>
      </c>
      <c r="B1" s="26" t="s">
        <v>128</v>
      </c>
      <c r="C1" s="26" t="s">
        <v>17</v>
      </c>
      <c r="D1" s="26" t="s">
        <v>144</v>
      </c>
    </row>
    <row r="2" spans="1:9" ht="15.75" customHeight="1" x14ac:dyDescent="0.25">
      <c r="A2" t="s">
        <v>93</v>
      </c>
      <c r="B2" t="s">
        <v>145</v>
      </c>
    </row>
    <row r="3" spans="1:9" ht="15.75" customHeight="1" x14ac:dyDescent="0.25">
      <c r="A3" t="s">
        <v>41</v>
      </c>
      <c r="B3" t="s">
        <v>26</v>
      </c>
    </row>
    <row r="4" spans="1:9" ht="15.75" customHeight="1" x14ac:dyDescent="0.25">
      <c r="A4" t="s">
        <v>43</v>
      </c>
      <c r="B4" t="s">
        <v>92</v>
      </c>
    </row>
    <row r="5" spans="1:9" ht="15.75" customHeight="1" x14ac:dyDescent="0.25">
      <c r="A5" t="s">
        <v>78</v>
      </c>
      <c r="B5" t="s">
        <v>96</v>
      </c>
    </row>
    <row r="6" spans="1:9" ht="15.75" customHeight="1" x14ac:dyDescent="0.25">
      <c r="A6" t="s">
        <v>31</v>
      </c>
      <c r="B6" t="s">
        <v>40</v>
      </c>
    </row>
    <row r="7" spans="1:9" ht="15.75" customHeight="1" x14ac:dyDescent="0.25">
      <c r="A7" t="s">
        <v>29</v>
      </c>
      <c r="B7" t="s">
        <v>23</v>
      </c>
    </row>
    <row r="8" spans="1:9" ht="15.75" customHeight="1" x14ac:dyDescent="0.25">
      <c r="A8" t="s">
        <v>24</v>
      </c>
      <c r="B8" t="s">
        <v>52</v>
      </c>
    </row>
    <row r="9" spans="1:9" ht="15.75" customHeight="1" x14ac:dyDescent="0.25">
      <c r="A9" t="s">
        <v>49</v>
      </c>
      <c r="B9" t="s">
        <v>28</v>
      </c>
    </row>
    <row r="10" spans="1:9" ht="15.75" customHeight="1" x14ac:dyDescent="0.25">
      <c r="A10" t="s">
        <v>33</v>
      </c>
      <c r="B10" t="s">
        <v>146</v>
      </c>
    </row>
    <row r="11" spans="1:9" ht="15.75" customHeight="1" x14ac:dyDescent="0.25">
      <c r="A11" t="s">
        <v>147</v>
      </c>
      <c r="B11" t="s">
        <v>88</v>
      </c>
    </row>
    <row r="12" spans="1:9" ht="15.75" customHeight="1" x14ac:dyDescent="0.25">
      <c r="A12" t="s">
        <v>148</v>
      </c>
    </row>
    <row r="13" spans="1:9" ht="15.75" customHeight="1" x14ac:dyDescent="0.25">
      <c r="A13" t="s">
        <v>88</v>
      </c>
    </row>
    <row r="15" spans="1:9" ht="15.75" customHeight="1" x14ac:dyDescent="0.25">
      <c r="A15" s="36" t="s">
        <v>149</v>
      </c>
    </row>
    <row r="16" spans="1:9" ht="15.75" customHeight="1" x14ac:dyDescent="0.25">
      <c r="A16" s="37" t="s">
        <v>150</v>
      </c>
      <c r="G16" t="s">
        <v>151</v>
      </c>
      <c r="I16" t="s">
        <v>152</v>
      </c>
    </row>
    <row r="17" spans="1:1" ht="15.75" customHeight="1" x14ac:dyDescent="0.25">
      <c r="A17" t="s">
        <v>153</v>
      </c>
    </row>
    <row r="18" spans="1:1" ht="15.75" customHeight="1" x14ac:dyDescent="0.25">
      <c r="A18" t="s">
        <v>154</v>
      </c>
    </row>
    <row r="19" spans="1:1" ht="15.75" customHeight="1" x14ac:dyDescent="0.25">
      <c r="A19" t="s">
        <v>155</v>
      </c>
    </row>
    <row r="20" spans="1:1" ht="15.75" customHeight="1" x14ac:dyDescent="0.25">
      <c r="A20" t="s">
        <v>151</v>
      </c>
    </row>
    <row r="21" spans="1:1" ht="15.75" customHeight="1" x14ac:dyDescent="0.25">
      <c r="A21" t="s">
        <v>156</v>
      </c>
    </row>
    <row r="22" spans="1:1" ht="15.75" customHeight="1" x14ac:dyDescent="0.25">
      <c r="A22" t="s">
        <v>157</v>
      </c>
    </row>
    <row r="23" spans="1:1" ht="15.75" customHeight="1" x14ac:dyDescent="0.25">
      <c r="A23" s="36" t="s">
        <v>158</v>
      </c>
    </row>
    <row r="24" spans="1:1" ht="15.75" customHeight="1" x14ac:dyDescent="0.25">
      <c r="A24" t="s">
        <v>159</v>
      </c>
    </row>
  </sheetData>
  <sheetProtection algorithmName="SHA-512" hashValue="a6gqBwbr0n6mMXqjp2vGZ///YQ27N3EvtCheZv/Rr015ZA9O704iUqrVHfvoTZzGt2e1BohoEWbpXYtc+0IbPw==" saltValue="EgfRnggKd79/vUjT2calBg==" spinCount="100000" sheet="1" objects="1" scenarios="1"/>
  <pageMargins left="0.7" right="0.7" top="0.75" bottom="0.75" header="0.511811023622047" footer="0.511811023622047"/>
  <pageSetup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28"/>
  <sheetViews>
    <sheetView zoomScaleNormal="100" workbookViewId="0">
      <selection activeCell="D1" sqref="D1"/>
    </sheetView>
  </sheetViews>
  <sheetFormatPr defaultColWidth="11.54296875" defaultRowHeight="12.5" x14ac:dyDescent="0.25"/>
  <cols>
    <col min="1" max="1" width="38" customWidth="1"/>
    <col min="2" max="2" width="19.81640625" customWidth="1"/>
    <col min="3" max="3" width="25" customWidth="1"/>
    <col min="4" max="4" width="14.54296875" customWidth="1"/>
    <col min="5" max="5" width="18.81640625" customWidth="1"/>
    <col min="6" max="6" width="21.1796875" customWidth="1"/>
    <col min="7" max="7" width="27.81640625" customWidth="1"/>
  </cols>
  <sheetData>
    <row r="1" spans="1:13" ht="13" x14ac:dyDescent="0.3">
      <c r="A1" s="26" t="s">
        <v>160</v>
      </c>
      <c r="B1" s="38" t="s">
        <v>161</v>
      </c>
      <c r="C1" s="26" t="s">
        <v>162</v>
      </c>
      <c r="D1" s="26" t="s">
        <v>15</v>
      </c>
      <c r="E1" s="26" t="s">
        <v>163</v>
      </c>
      <c r="F1" s="26" t="s">
        <v>164</v>
      </c>
      <c r="G1" s="26" t="s">
        <v>6</v>
      </c>
      <c r="L1" s="26" t="s">
        <v>17</v>
      </c>
      <c r="M1" s="26" t="s">
        <v>128</v>
      </c>
    </row>
    <row r="2" spans="1:13" x14ac:dyDescent="0.25">
      <c r="A2" t="str">
        <f t="shared" ref="A2:A28" si="0">_xlfn.CONCAT(B2,"-",C2)</f>
        <v>Administration-Salaries - Administrator</v>
      </c>
      <c r="B2" s="21" t="s">
        <v>93</v>
      </c>
      <c r="C2" t="s">
        <v>92</v>
      </c>
      <c r="D2" t="s">
        <v>93</v>
      </c>
      <c r="E2" t="s">
        <v>165</v>
      </c>
      <c r="F2" t="str">
        <f t="shared" ref="F2:F28" si="1">VLOOKUP(E2,$L$2:$M$7,2)</f>
        <v>Professional Salaries</v>
      </c>
      <c r="G2" t="str">
        <f t="shared" ref="G2:G28" si="2">_xlfn.CONCAT(E2,"-",F2)</f>
        <v>01-Professional Salaries</v>
      </c>
      <c r="L2" t="s">
        <v>165</v>
      </c>
      <c r="M2" t="s">
        <v>166</v>
      </c>
    </row>
    <row r="3" spans="1:13" x14ac:dyDescent="0.25">
      <c r="A3" t="str">
        <f t="shared" si="0"/>
        <v>Administration-Other</v>
      </c>
      <c r="B3" s="21" t="s">
        <v>93</v>
      </c>
      <c r="C3" t="s">
        <v>88</v>
      </c>
      <c r="D3" t="s">
        <v>93</v>
      </c>
      <c r="E3" t="s">
        <v>167</v>
      </c>
      <c r="F3" t="str">
        <f t="shared" si="1"/>
        <v>Other Expenses</v>
      </c>
      <c r="G3" t="str">
        <f t="shared" si="2"/>
        <v>06-Other Expenses</v>
      </c>
      <c r="L3" t="s">
        <v>168</v>
      </c>
      <c r="M3" t="s">
        <v>169</v>
      </c>
    </row>
    <row r="4" spans="1:13" x14ac:dyDescent="0.25">
      <c r="A4" t="str">
        <f t="shared" si="0"/>
        <v>Administration-Contractual Services</v>
      </c>
      <c r="B4" s="21" t="s">
        <v>93</v>
      </c>
      <c r="C4" t="s">
        <v>26</v>
      </c>
      <c r="D4" t="s">
        <v>93</v>
      </c>
      <c r="E4" t="s">
        <v>170</v>
      </c>
      <c r="F4" t="str">
        <f t="shared" si="1"/>
        <v>Contracted Services</v>
      </c>
      <c r="G4" t="str">
        <f t="shared" si="2"/>
        <v>04-Contracted Services</v>
      </c>
      <c r="L4" t="s">
        <v>171</v>
      </c>
      <c r="M4" t="s">
        <v>172</v>
      </c>
    </row>
    <row r="5" spans="1:13" ht="25" x14ac:dyDescent="0.25">
      <c r="A5" t="str">
        <f t="shared" si="0"/>
        <v>Classroom &amp; Specialist Teachers-Salaries - Instructional</v>
      </c>
      <c r="B5" s="21" t="s">
        <v>43</v>
      </c>
      <c r="C5" t="s">
        <v>40</v>
      </c>
      <c r="D5" t="s">
        <v>142</v>
      </c>
      <c r="E5" s="21" t="s">
        <v>165</v>
      </c>
      <c r="F5" t="str">
        <f t="shared" si="1"/>
        <v>Professional Salaries</v>
      </c>
      <c r="G5" t="str">
        <f t="shared" si="2"/>
        <v>01-Professional Salaries</v>
      </c>
      <c r="L5" t="s">
        <v>170</v>
      </c>
      <c r="M5" t="s">
        <v>173</v>
      </c>
    </row>
    <row r="6" spans="1:13" ht="25" x14ac:dyDescent="0.25">
      <c r="A6" t="str">
        <f t="shared" si="0"/>
        <v>Classroom &amp; Specialist Teachers-Stipends</v>
      </c>
      <c r="B6" s="21" t="s">
        <v>43</v>
      </c>
      <c r="C6" t="s">
        <v>52</v>
      </c>
      <c r="D6" t="s">
        <v>142</v>
      </c>
      <c r="E6" s="21" t="s">
        <v>165</v>
      </c>
      <c r="F6" t="str">
        <f t="shared" si="1"/>
        <v>Professional Salaries</v>
      </c>
      <c r="G6" t="str">
        <f t="shared" si="2"/>
        <v>01-Professional Salaries</v>
      </c>
      <c r="L6" t="s">
        <v>174</v>
      </c>
      <c r="M6" t="s">
        <v>28</v>
      </c>
    </row>
    <row r="7" spans="1:13" ht="25" x14ac:dyDescent="0.25">
      <c r="A7" t="str">
        <f t="shared" si="0"/>
        <v>Classroom &amp; Specialist Teachers-Supplies and Materials</v>
      </c>
      <c r="B7" s="21" t="s">
        <v>43</v>
      </c>
      <c r="C7" t="s">
        <v>28</v>
      </c>
      <c r="D7" t="s">
        <v>142</v>
      </c>
      <c r="E7" s="21" t="s">
        <v>174</v>
      </c>
      <c r="F7" t="str">
        <f t="shared" si="1"/>
        <v>Supplies and Materials</v>
      </c>
      <c r="G7" t="str">
        <f t="shared" si="2"/>
        <v>05-Supplies and Materials</v>
      </c>
      <c r="L7" t="s">
        <v>167</v>
      </c>
      <c r="M7" t="s">
        <v>175</v>
      </c>
    </row>
    <row r="8" spans="1:13" ht="25" x14ac:dyDescent="0.25">
      <c r="A8" t="str">
        <f t="shared" si="0"/>
        <v>Classroom &amp; Specialist Teachers-Other</v>
      </c>
      <c r="B8" s="21" t="s">
        <v>43</v>
      </c>
      <c r="C8" t="s">
        <v>88</v>
      </c>
      <c r="D8" t="s">
        <v>142</v>
      </c>
      <c r="E8" s="21" t="s">
        <v>167</v>
      </c>
      <c r="F8" t="str">
        <f t="shared" si="1"/>
        <v>Other Expenses</v>
      </c>
      <c r="G8" t="str">
        <f t="shared" si="2"/>
        <v>06-Other Expenses</v>
      </c>
    </row>
    <row r="9" spans="1:13" ht="37.5" x14ac:dyDescent="0.25">
      <c r="A9" t="str">
        <f t="shared" si="0"/>
        <v>Guidance and Psychological-Contractual Services</v>
      </c>
      <c r="B9" s="21" t="s">
        <v>24</v>
      </c>
      <c r="C9" t="s">
        <v>26</v>
      </c>
      <c r="D9" s="21" t="s">
        <v>134</v>
      </c>
      <c r="E9" s="21" t="s">
        <v>170</v>
      </c>
      <c r="F9" t="str">
        <f t="shared" si="1"/>
        <v>Contracted Services</v>
      </c>
      <c r="G9" t="str">
        <f t="shared" si="2"/>
        <v>04-Contracted Services</v>
      </c>
    </row>
    <row r="10" spans="1:13" ht="37.5" x14ac:dyDescent="0.25">
      <c r="A10" t="str">
        <f t="shared" si="0"/>
        <v>Guidance and Psychological-Salaries - Other</v>
      </c>
      <c r="B10" s="21" t="s">
        <v>24</v>
      </c>
      <c r="C10" t="s">
        <v>23</v>
      </c>
      <c r="D10" s="21" t="s">
        <v>134</v>
      </c>
      <c r="E10" s="21" t="s">
        <v>165</v>
      </c>
      <c r="F10" t="str">
        <f t="shared" si="1"/>
        <v>Professional Salaries</v>
      </c>
      <c r="G10" t="str">
        <f t="shared" si="2"/>
        <v>01-Professional Salaries</v>
      </c>
    </row>
    <row r="11" spans="1:13" x14ac:dyDescent="0.25">
      <c r="A11" t="str">
        <f t="shared" si="0"/>
        <v>Instruction Leadership-Salaries - Instructional</v>
      </c>
      <c r="B11" s="21" t="s">
        <v>41</v>
      </c>
      <c r="C11" t="s">
        <v>40</v>
      </c>
      <c r="D11" t="s">
        <v>135</v>
      </c>
      <c r="E11" s="21" t="s">
        <v>165</v>
      </c>
      <c r="F11" t="str">
        <f t="shared" si="1"/>
        <v>Professional Salaries</v>
      </c>
      <c r="G11" t="str">
        <f t="shared" si="2"/>
        <v>01-Professional Salaries</v>
      </c>
    </row>
    <row r="12" spans="1:13" x14ac:dyDescent="0.25">
      <c r="A12" t="str">
        <f t="shared" si="0"/>
        <v>Instruction Leadership-Stipends</v>
      </c>
      <c r="B12" s="21" t="s">
        <v>41</v>
      </c>
      <c r="C12" t="s">
        <v>52</v>
      </c>
      <c r="D12" t="s">
        <v>135</v>
      </c>
      <c r="E12" s="21" t="s">
        <v>165</v>
      </c>
      <c r="F12" t="str">
        <f t="shared" si="1"/>
        <v>Professional Salaries</v>
      </c>
      <c r="G12" t="str">
        <f t="shared" si="2"/>
        <v>01-Professional Salaries</v>
      </c>
    </row>
    <row r="13" spans="1:13" ht="50" x14ac:dyDescent="0.25">
      <c r="A13" t="str">
        <f t="shared" si="0"/>
        <v>Instructional Materials, Equip., and Tech.-Contractual Services</v>
      </c>
      <c r="B13" s="21" t="s">
        <v>29</v>
      </c>
      <c r="C13" t="s">
        <v>26</v>
      </c>
      <c r="D13" s="21" t="s">
        <v>136</v>
      </c>
      <c r="E13" s="21" t="s">
        <v>167</v>
      </c>
      <c r="F13" t="str">
        <f t="shared" si="1"/>
        <v>Other Expenses</v>
      </c>
      <c r="G13" t="str">
        <f t="shared" si="2"/>
        <v>06-Other Expenses</v>
      </c>
    </row>
    <row r="14" spans="1:13" ht="50" x14ac:dyDescent="0.25">
      <c r="A14" t="str">
        <f t="shared" si="0"/>
        <v>Instructional Materials, Equip., and Tech.-Operations and Management</v>
      </c>
      <c r="B14" s="21" t="s">
        <v>29</v>
      </c>
      <c r="C14" t="s">
        <v>176</v>
      </c>
      <c r="D14" s="21" t="s">
        <v>136</v>
      </c>
      <c r="E14" s="21" t="s">
        <v>174</v>
      </c>
      <c r="F14" t="str">
        <f t="shared" si="1"/>
        <v>Supplies and Materials</v>
      </c>
      <c r="G14" t="str">
        <f t="shared" si="2"/>
        <v>05-Supplies and Materials</v>
      </c>
    </row>
    <row r="15" spans="1:13" ht="50" x14ac:dyDescent="0.25">
      <c r="A15" t="str">
        <f t="shared" si="0"/>
        <v>Instructional Materials, Equip., and Tech.-Supplies and Materials</v>
      </c>
      <c r="B15" s="21" t="s">
        <v>29</v>
      </c>
      <c r="C15" t="s">
        <v>28</v>
      </c>
      <c r="D15" s="21" t="s">
        <v>136</v>
      </c>
      <c r="E15" s="21" t="s">
        <v>174</v>
      </c>
      <c r="F15" t="str">
        <f t="shared" si="1"/>
        <v>Supplies and Materials</v>
      </c>
      <c r="G15" t="str">
        <f t="shared" si="2"/>
        <v>05-Supplies and Materials</v>
      </c>
    </row>
    <row r="16" spans="1:13" ht="25" x14ac:dyDescent="0.25">
      <c r="A16" t="str">
        <f t="shared" si="0"/>
        <v>Operations and Maintenance-Other</v>
      </c>
      <c r="B16" s="21" t="s">
        <v>33</v>
      </c>
      <c r="C16" t="s">
        <v>88</v>
      </c>
      <c r="D16" s="21" t="s">
        <v>139</v>
      </c>
      <c r="E16" s="21" t="s">
        <v>167</v>
      </c>
      <c r="F16" t="str">
        <f t="shared" si="1"/>
        <v>Other Expenses</v>
      </c>
      <c r="G16" t="str">
        <f t="shared" si="2"/>
        <v>06-Other Expenses</v>
      </c>
    </row>
    <row r="17" spans="1:9" ht="25" x14ac:dyDescent="0.25">
      <c r="A17" t="str">
        <f t="shared" si="0"/>
        <v>Operations and Maintenance-Supplies and Materials</v>
      </c>
      <c r="B17" s="21" t="s">
        <v>33</v>
      </c>
      <c r="C17" t="s">
        <v>28</v>
      </c>
      <c r="D17" s="21" t="s">
        <v>139</v>
      </c>
      <c r="E17" s="21" t="s">
        <v>174</v>
      </c>
      <c r="F17" t="str">
        <f t="shared" si="1"/>
        <v>Supplies and Materials</v>
      </c>
      <c r="G17" t="str">
        <f t="shared" si="2"/>
        <v>05-Supplies and Materials</v>
      </c>
    </row>
    <row r="18" spans="1:9" x14ac:dyDescent="0.25">
      <c r="A18" t="str">
        <f t="shared" si="0"/>
        <v>Other-Capital Expenditures</v>
      </c>
      <c r="B18" s="21" t="s">
        <v>88</v>
      </c>
      <c r="C18" t="s">
        <v>145</v>
      </c>
      <c r="D18" t="s">
        <v>177</v>
      </c>
      <c r="E18" s="21" t="s">
        <v>167</v>
      </c>
      <c r="F18" t="str">
        <f t="shared" si="1"/>
        <v>Other Expenses</v>
      </c>
      <c r="G18" t="str">
        <f t="shared" si="2"/>
        <v>06-Other Expenses</v>
      </c>
    </row>
    <row r="19" spans="1:9" x14ac:dyDescent="0.25">
      <c r="A19" t="str">
        <f t="shared" si="0"/>
        <v>Other-Contractual Services</v>
      </c>
      <c r="B19" s="21" t="s">
        <v>88</v>
      </c>
      <c r="C19" t="s">
        <v>26</v>
      </c>
      <c r="D19" t="s">
        <v>177</v>
      </c>
      <c r="E19" s="21" t="s">
        <v>170</v>
      </c>
      <c r="F19" t="str">
        <f t="shared" si="1"/>
        <v>Contracted Services</v>
      </c>
      <c r="G19" t="str">
        <f t="shared" si="2"/>
        <v>04-Contracted Services</v>
      </c>
    </row>
    <row r="20" spans="1:9" x14ac:dyDescent="0.25">
      <c r="A20" t="str">
        <f t="shared" si="0"/>
        <v>Other-Other</v>
      </c>
      <c r="B20" s="21" t="s">
        <v>88</v>
      </c>
      <c r="C20" t="s">
        <v>88</v>
      </c>
      <c r="D20" t="s">
        <v>177</v>
      </c>
      <c r="E20" s="21" t="s">
        <v>167</v>
      </c>
      <c r="F20" t="str">
        <f t="shared" si="1"/>
        <v>Other Expenses</v>
      </c>
      <c r="G20" t="str">
        <f t="shared" si="2"/>
        <v>06-Other Expenses</v>
      </c>
    </row>
    <row r="21" spans="1:9" x14ac:dyDescent="0.25">
      <c r="A21" t="str">
        <f t="shared" si="0"/>
        <v>Other-Salaries - Other</v>
      </c>
      <c r="B21" s="21" t="s">
        <v>88</v>
      </c>
      <c r="C21" t="s">
        <v>23</v>
      </c>
      <c r="D21" t="s">
        <v>177</v>
      </c>
      <c r="E21" s="21" t="s">
        <v>171</v>
      </c>
      <c r="F21" t="str">
        <f t="shared" si="1"/>
        <v>Other Salaries</v>
      </c>
      <c r="G21" t="str">
        <f t="shared" si="2"/>
        <v>03-Other Salaries</v>
      </c>
    </row>
    <row r="22" spans="1:9" ht="25" x14ac:dyDescent="0.25">
      <c r="A22" t="str">
        <f t="shared" si="0"/>
        <v>Other Teaching Services-Contractual Services</v>
      </c>
      <c r="B22" s="21" t="s">
        <v>78</v>
      </c>
      <c r="C22" t="s">
        <v>26</v>
      </c>
      <c r="D22" s="21" t="s">
        <v>78</v>
      </c>
      <c r="E22" s="21" t="s">
        <v>170</v>
      </c>
      <c r="F22" t="str">
        <f t="shared" si="1"/>
        <v>Contracted Services</v>
      </c>
      <c r="G22" t="str">
        <f t="shared" si="2"/>
        <v>04-Contracted Services</v>
      </c>
    </row>
    <row r="23" spans="1:9" ht="25" x14ac:dyDescent="0.25">
      <c r="A23" t="str">
        <f t="shared" si="0"/>
        <v>Other Teaching Services-Salaries - Clerical/Support</v>
      </c>
      <c r="B23" s="21" t="s">
        <v>78</v>
      </c>
      <c r="C23" t="s">
        <v>96</v>
      </c>
      <c r="D23" s="21" t="s">
        <v>78</v>
      </c>
      <c r="E23" s="21" t="s">
        <v>168</v>
      </c>
      <c r="F23" t="str">
        <f t="shared" si="1"/>
        <v>Clerical Salaries</v>
      </c>
      <c r="G23" t="str">
        <f t="shared" si="2"/>
        <v>02-Clerical Salaries</v>
      </c>
    </row>
    <row r="24" spans="1:9" ht="25" x14ac:dyDescent="0.25">
      <c r="A24" t="str">
        <f t="shared" si="0"/>
        <v>Other Teaching Services-Salaries - Other</v>
      </c>
      <c r="B24" s="21" t="s">
        <v>78</v>
      </c>
      <c r="C24" t="s">
        <v>23</v>
      </c>
      <c r="D24" s="21" t="s">
        <v>78</v>
      </c>
      <c r="E24" s="21" t="s">
        <v>171</v>
      </c>
      <c r="F24" t="str">
        <f t="shared" si="1"/>
        <v>Other Salaries</v>
      </c>
      <c r="G24" t="str">
        <f t="shared" si="2"/>
        <v>03-Other Salaries</v>
      </c>
    </row>
    <row r="25" spans="1:9" ht="25" x14ac:dyDescent="0.25">
      <c r="A25" t="str">
        <f t="shared" si="0"/>
        <v>Professional Development-Contractual Services</v>
      </c>
      <c r="B25" s="21" t="s">
        <v>31</v>
      </c>
      <c r="C25" t="s">
        <v>26</v>
      </c>
      <c r="D25" t="s">
        <v>31</v>
      </c>
      <c r="E25" s="21" t="s">
        <v>170</v>
      </c>
      <c r="F25" t="str">
        <f t="shared" si="1"/>
        <v>Contracted Services</v>
      </c>
      <c r="G25" t="str">
        <f t="shared" si="2"/>
        <v>04-Contracted Services</v>
      </c>
    </row>
    <row r="26" spans="1:9" x14ac:dyDescent="0.25">
      <c r="A26" t="str">
        <f t="shared" si="0"/>
        <v>Pupil Services-Salaries - Other</v>
      </c>
      <c r="B26" s="21" t="s">
        <v>49</v>
      </c>
      <c r="C26" t="s">
        <v>23</v>
      </c>
      <c r="D26" s="21" t="s">
        <v>49</v>
      </c>
      <c r="E26" s="21" t="s">
        <v>171</v>
      </c>
      <c r="F26" t="str">
        <f t="shared" si="1"/>
        <v>Other Salaries</v>
      </c>
      <c r="G26" t="str">
        <f t="shared" si="2"/>
        <v>03-Other Salaries</v>
      </c>
    </row>
    <row r="27" spans="1:9" ht="25" x14ac:dyDescent="0.25">
      <c r="A27" t="str">
        <f t="shared" si="0"/>
        <v>Benefits and Fixed Charges -Contractual Services</v>
      </c>
      <c r="B27" s="21" t="s">
        <v>35</v>
      </c>
      <c r="C27" t="s">
        <v>26</v>
      </c>
      <c r="D27" s="21" t="s">
        <v>35</v>
      </c>
      <c r="E27" t="s">
        <v>170</v>
      </c>
      <c r="F27" t="str">
        <f t="shared" si="1"/>
        <v>Contracted Services</v>
      </c>
      <c r="G27" t="str">
        <f t="shared" si="2"/>
        <v>04-Contracted Services</v>
      </c>
      <c r="I27" t="b">
        <f>A24=Budget!P47</f>
        <v>1</v>
      </c>
    </row>
    <row r="28" spans="1:9" ht="25" x14ac:dyDescent="0.25">
      <c r="A28" t="str">
        <f t="shared" si="0"/>
        <v>Other Teaching Services-Salaries - Other</v>
      </c>
      <c r="B28" s="21" t="s">
        <v>78</v>
      </c>
      <c r="C28" t="s">
        <v>23</v>
      </c>
      <c r="D28" t="s">
        <v>78</v>
      </c>
      <c r="E28" t="s">
        <v>171</v>
      </c>
      <c r="F28" t="str">
        <f t="shared" si="1"/>
        <v>Other Salaries</v>
      </c>
      <c r="G28" t="str">
        <f t="shared" si="2"/>
        <v>03-Other Salaries</v>
      </c>
    </row>
  </sheetData>
  <sheetProtection algorithmName="SHA-512" hashValue="Qm/CtFjwTYdagGaHE4y7ZWBAY0w7IJWisMe7ks66bp+24OtNB9vjdiOfHRfw6/yUBHu8dcm8E3/Ha+RQ9px82A==" saltValue="lOIoodXyG1euZgsRFY4OKQ=="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I13" sqref="I13"/>
    </sheetView>
  </sheetViews>
  <sheetFormatPr defaultColWidth="11.54296875" defaultRowHeight="12.5" x14ac:dyDescent="0.25"/>
  <cols>
    <col min="2" max="2" width="13.26953125" customWidth="1"/>
    <col min="3" max="3" width="14.54296875" customWidth="1"/>
    <col min="7" max="7" width="42.1796875" customWidth="1"/>
    <col min="13" max="14" width="11.54296875" hidden="1"/>
  </cols>
  <sheetData>
    <row r="1" spans="1:14" ht="13" x14ac:dyDescent="0.3">
      <c r="A1" s="26" t="s">
        <v>127</v>
      </c>
      <c r="B1" s="26" t="s">
        <v>178</v>
      </c>
      <c r="C1" s="26" t="s">
        <v>179</v>
      </c>
      <c r="D1" s="26" t="s">
        <v>17</v>
      </c>
      <c r="E1" s="26" t="s">
        <v>128</v>
      </c>
      <c r="F1" s="26" t="s">
        <v>180</v>
      </c>
      <c r="G1" s="26" t="s">
        <v>181</v>
      </c>
      <c r="M1" s="26" t="s">
        <v>17</v>
      </c>
      <c r="N1" s="26" t="s">
        <v>128</v>
      </c>
    </row>
    <row r="2" spans="1:14" ht="25" x14ac:dyDescent="0.25">
      <c r="A2" t="s">
        <v>93</v>
      </c>
      <c r="B2">
        <v>1110</v>
      </c>
      <c r="C2" s="21" t="s">
        <v>182</v>
      </c>
      <c r="D2" t="s">
        <v>168</v>
      </c>
      <c r="E2" s="21" t="str">
        <f t="shared" ref="E2:E11" si="0">VLOOKUP(D2,$M$2:$N$7,2)</f>
        <v>Clerical Salaries</v>
      </c>
      <c r="F2" t="str">
        <f t="shared" ref="F2:F11" si="1">_xlfn.CONCAT(B2,"-",D2)</f>
        <v>1110-02</v>
      </c>
      <c r="G2" t="str">
        <f t="shared" ref="G2:G11" si="2">_xlfn.CONCAT(B2,"-",C2," ", D2, "-",E2)</f>
        <v>1110-School Committee  02-Clerical Salaries</v>
      </c>
      <c r="M2" t="s">
        <v>165</v>
      </c>
      <c r="N2" t="s">
        <v>166</v>
      </c>
    </row>
    <row r="3" spans="1:14" ht="25" x14ac:dyDescent="0.25">
      <c r="A3" t="s">
        <v>93</v>
      </c>
      <c r="B3">
        <v>1110</v>
      </c>
      <c r="C3" s="21" t="s">
        <v>182</v>
      </c>
      <c r="D3" t="s">
        <v>171</v>
      </c>
      <c r="E3" s="21" t="str">
        <f t="shared" si="0"/>
        <v>Other Salaries</v>
      </c>
      <c r="F3" t="str">
        <f t="shared" si="1"/>
        <v>1110-03</v>
      </c>
      <c r="G3" t="str">
        <f t="shared" si="2"/>
        <v>1110-School Committee  03-Other Salaries</v>
      </c>
      <c r="M3" t="s">
        <v>168</v>
      </c>
      <c r="N3" t="s">
        <v>169</v>
      </c>
    </row>
    <row r="4" spans="1:14" ht="25" x14ac:dyDescent="0.25">
      <c r="A4" t="s">
        <v>93</v>
      </c>
      <c r="B4">
        <v>1110</v>
      </c>
      <c r="C4" s="21" t="s">
        <v>182</v>
      </c>
      <c r="D4" t="s">
        <v>170</v>
      </c>
      <c r="E4" s="21" t="str">
        <f t="shared" si="0"/>
        <v>Contracted Services</v>
      </c>
      <c r="F4" t="str">
        <f t="shared" si="1"/>
        <v>1110-04</v>
      </c>
      <c r="G4" t="str">
        <f t="shared" si="2"/>
        <v>1110-School Committee  04-Contracted Services</v>
      </c>
      <c r="M4" t="s">
        <v>171</v>
      </c>
      <c r="N4" t="s">
        <v>172</v>
      </c>
    </row>
    <row r="5" spans="1:14" ht="25" x14ac:dyDescent="0.25">
      <c r="A5" t="s">
        <v>93</v>
      </c>
      <c r="B5">
        <v>1110</v>
      </c>
      <c r="C5" s="21" t="s">
        <v>182</v>
      </c>
      <c r="D5" t="s">
        <v>174</v>
      </c>
      <c r="E5" s="21" t="str">
        <f t="shared" si="0"/>
        <v>Supplies and Materials</v>
      </c>
      <c r="F5" t="str">
        <f t="shared" si="1"/>
        <v>1110-05</v>
      </c>
      <c r="G5" t="str">
        <f t="shared" si="2"/>
        <v>1110-School Committee  05-Supplies and Materials</v>
      </c>
      <c r="M5" t="s">
        <v>170</v>
      </c>
      <c r="N5" t="s">
        <v>173</v>
      </c>
    </row>
    <row r="6" spans="1:14" ht="25" x14ac:dyDescent="0.25">
      <c r="A6" t="s">
        <v>93</v>
      </c>
      <c r="B6">
        <v>1110</v>
      </c>
      <c r="C6" s="21" t="s">
        <v>182</v>
      </c>
      <c r="D6" t="s">
        <v>167</v>
      </c>
      <c r="E6" s="21" t="str">
        <f t="shared" si="0"/>
        <v>Other Expenses</v>
      </c>
      <c r="F6" t="str">
        <f t="shared" si="1"/>
        <v>1110-06</v>
      </c>
      <c r="G6" t="str">
        <f t="shared" si="2"/>
        <v>1110-School Committee  06-Other Expenses</v>
      </c>
      <c r="M6" t="s">
        <v>174</v>
      </c>
      <c r="N6" t="s">
        <v>28</v>
      </c>
    </row>
    <row r="7" spans="1:14" ht="25" x14ac:dyDescent="0.25">
      <c r="A7" t="s">
        <v>93</v>
      </c>
      <c r="B7" s="21">
        <v>1210</v>
      </c>
      <c r="C7" s="21" t="s">
        <v>183</v>
      </c>
      <c r="D7" t="s">
        <v>168</v>
      </c>
      <c r="E7" s="21" t="str">
        <f t="shared" si="0"/>
        <v>Clerical Salaries</v>
      </c>
      <c r="F7" t="str">
        <f t="shared" si="1"/>
        <v>1210-02</v>
      </c>
      <c r="G7" t="str">
        <f t="shared" si="2"/>
        <v>1210-Superintendent  02-Clerical Salaries</v>
      </c>
      <c r="M7" t="s">
        <v>167</v>
      </c>
      <c r="N7" t="s">
        <v>175</v>
      </c>
    </row>
    <row r="8" spans="1:14" ht="25" x14ac:dyDescent="0.25">
      <c r="A8" t="s">
        <v>93</v>
      </c>
      <c r="B8" s="21">
        <v>1210</v>
      </c>
      <c r="C8" s="21" t="s">
        <v>183</v>
      </c>
      <c r="D8" t="s">
        <v>171</v>
      </c>
      <c r="E8" s="21" t="str">
        <f t="shared" si="0"/>
        <v>Other Salaries</v>
      </c>
      <c r="F8" t="str">
        <f t="shared" si="1"/>
        <v>1210-03</v>
      </c>
      <c r="G8" t="str">
        <f t="shared" si="2"/>
        <v>1210-Superintendent  03-Other Salaries</v>
      </c>
    </row>
    <row r="9" spans="1:14" ht="25" x14ac:dyDescent="0.25">
      <c r="A9" t="s">
        <v>93</v>
      </c>
      <c r="B9" s="21">
        <v>1210</v>
      </c>
      <c r="C9" s="21" t="s">
        <v>183</v>
      </c>
      <c r="D9" t="s">
        <v>170</v>
      </c>
      <c r="E9" s="21" t="str">
        <f t="shared" si="0"/>
        <v>Contracted Services</v>
      </c>
      <c r="F9" t="str">
        <f t="shared" si="1"/>
        <v>1210-04</v>
      </c>
      <c r="G9" t="str">
        <f t="shared" si="2"/>
        <v>1210-Superintendent  04-Contracted Services</v>
      </c>
    </row>
    <row r="10" spans="1:14" ht="25" x14ac:dyDescent="0.25">
      <c r="A10" t="s">
        <v>93</v>
      </c>
      <c r="B10" s="21">
        <v>1210</v>
      </c>
      <c r="C10" s="21" t="s">
        <v>183</v>
      </c>
      <c r="D10" t="s">
        <v>174</v>
      </c>
      <c r="E10" s="21" t="str">
        <f t="shared" si="0"/>
        <v>Supplies and Materials</v>
      </c>
      <c r="F10" t="str">
        <f t="shared" si="1"/>
        <v>1210-05</v>
      </c>
      <c r="G10" t="str">
        <f t="shared" si="2"/>
        <v>1210-Superintendent  05-Supplies and Materials</v>
      </c>
    </row>
    <row r="11" spans="1:14" ht="25" x14ac:dyDescent="0.25">
      <c r="A11" t="s">
        <v>93</v>
      </c>
      <c r="B11" s="21">
        <v>1210</v>
      </c>
      <c r="C11" s="21" t="s">
        <v>183</v>
      </c>
      <c r="D11" t="s">
        <v>167</v>
      </c>
      <c r="E11" s="21" t="str">
        <f t="shared" si="0"/>
        <v>Other Expenses</v>
      </c>
      <c r="F11" t="str">
        <f t="shared" si="1"/>
        <v>1210-06</v>
      </c>
      <c r="G11" t="str">
        <f t="shared" si="2"/>
        <v>1210-Superintendent  06-Other Expenses</v>
      </c>
    </row>
    <row r="12" spans="1:14" x14ac:dyDescent="0.25">
      <c r="B12" s="21"/>
      <c r="C12" s="21"/>
    </row>
  </sheetData>
  <sheetProtection algorithmName="SHA-512" hashValue="6W3GXQjyxDTFG1J68gazTCPGhMHDdKEFEDO14NJPZvAMF9HB41acQKx3Kl1yio7oTgUhEeKPc9mRTD3J/SoBsg==" saltValue="1sse8aUtnSX2BE+gwSXpNw==" spinCount="100000" sheet="1" objects="1" scenarios="1"/>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81951A-911E-4F2E-A38A-7842127ABD73}">
  <ds:schemaRefs>
    <ds:schemaRef ds:uri="http://schemas.microsoft.com/sharepoint/v3/contenttype/forms"/>
  </ds:schemaRefs>
</ds:datastoreItem>
</file>

<file path=customXml/itemProps2.xml><?xml version="1.0" encoding="utf-8"?>
<ds:datastoreItem xmlns:ds="http://schemas.openxmlformats.org/officeDocument/2006/customXml" ds:itemID="{76B72DC4-EEC6-4631-AD22-D028CBA6820F}">
  <ds:schemaRefs>
    <ds:schemaRef ds:uri="http://purl.org/dc/elements/1.1/"/>
    <ds:schemaRef ds:uri="http://www.w3.org/XML/1998/namespace"/>
    <ds:schemaRef ds:uri="http://schemas.openxmlformats.org/package/2006/metadata/core-properties"/>
    <ds:schemaRef ds:uri="http://purl.org/dc/terms/"/>
    <ds:schemaRef ds:uri="44c63c8a-9b6f-4c60-8cde-76449f385ed7"/>
    <ds:schemaRef ds:uri="http://schemas.microsoft.com/office/2006/documentManagement/types"/>
    <ds:schemaRef ds:uri="cde8cfb4-a5cb-405f-83ce-734d2bf3068b"/>
    <ds:schemaRef ds:uri="http://schemas.microsoft.com/office/2006/metadata/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71B6C61-5B28-4DCD-B80A-56877EFF7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8cfb4-a5cb-405f-83ce-734d2bf3068b"/>
    <ds:schemaRef ds:uri="44c63c8a-9b6f-4c60-8cde-76449f385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Narrative Question</vt:lpstr>
      <vt:lpstr>Budget</vt:lpstr>
      <vt:lpstr>Summary</vt:lpstr>
      <vt:lpstr>DESE Codes</vt:lpstr>
      <vt:lpstr>Short Crosswalk</vt:lpstr>
      <vt:lpstr>Full Crosswalk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Wolder</dc:creator>
  <cp:keywords/>
  <dc:description/>
  <cp:lastModifiedBy>Foley, Kinnon (DESE)</cp:lastModifiedBy>
  <cp:revision>5</cp:revision>
  <dcterms:created xsi:type="dcterms:W3CDTF">2023-12-11T19:11:32Z</dcterms:created>
  <dcterms:modified xsi:type="dcterms:W3CDTF">2024-06-17T13:11:09Z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y fmtid="{D5CDD505-2E9C-101B-9397-08002B2CF9AE}" pid="3" name="MediaServiceImageTags">
    <vt:lpwstr/>
  </property>
</Properties>
</file>