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rdesmond/Desktop/"/>
    </mc:Choice>
  </mc:AlternateContent>
  <xr:revisionPtr revIDLastSave="0" documentId="13_ncr:1_{4BA7E252-9B2E-CB48-85C2-CB7C1F1EB2B7}" xr6:coauthVersionLast="47" xr6:coauthVersionMax="47" xr10:uidLastSave="{00000000-0000-0000-0000-000000000000}"/>
  <bookViews>
    <workbookView xWindow="0" yWindow="760" windowWidth="25200" windowHeight="17520" tabRatio="500" xr2:uid="{00000000-000D-0000-FFFF-FFFF00000000}"/>
  </bookViews>
  <sheets>
    <sheet name="Narrative Question" sheetId="1" r:id="rId1"/>
    <sheet name="Budget" sheetId="2" r:id="rId2"/>
    <sheet name="Summary" sheetId="4" state="hidden" r:id="rId3"/>
    <sheet name="DESE Codes" sheetId="5" state="hidden" r:id="rId4"/>
    <sheet name="Short Crosswalk" sheetId="6" state="hidden" r:id="rId5"/>
    <sheet name="Full Crosswalk" sheetId="7" state="hidden" r:id="rId6"/>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86" i="2" l="1"/>
  <c r="L35" i="2"/>
  <c r="J35" i="2"/>
  <c r="H35" i="2"/>
  <c r="G11" i="7"/>
  <c r="F11" i="7"/>
  <c r="E11" i="7"/>
  <c r="G10" i="7"/>
  <c r="F10" i="7"/>
  <c r="E10" i="7"/>
  <c r="G9" i="7"/>
  <c r="F9" i="7"/>
  <c r="E9" i="7"/>
  <c r="F8" i="7"/>
  <c r="E8" i="7"/>
  <c r="G8" i="7" s="1"/>
  <c r="F7" i="7"/>
  <c r="E7" i="7"/>
  <c r="G7" i="7" s="1"/>
  <c r="G6" i="7"/>
  <c r="F6" i="7"/>
  <c r="E6" i="7"/>
  <c r="G5" i="7"/>
  <c r="F5" i="7"/>
  <c r="E5" i="7"/>
  <c r="F4" i="7"/>
  <c r="E4" i="7"/>
  <c r="G4" i="7" s="1"/>
  <c r="F3" i="7"/>
  <c r="E3" i="7"/>
  <c r="G3" i="7" s="1"/>
  <c r="F2" i="7"/>
  <c r="E2" i="7"/>
  <c r="G2" i="7" s="1"/>
  <c r="F28" i="6"/>
  <c r="G28" i="6" s="1"/>
  <c r="A28" i="6"/>
  <c r="F27" i="6"/>
  <c r="G27" i="6" s="1"/>
  <c r="R90" i="2" s="1"/>
  <c r="D90" i="2" s="1"/>
  <c r="T90" i="2" s="1"/>
  <c r="A27" i="6"/>
  <c r="G26" i="6"/>
  <c r="F26" i="6"/>
  <c r="A26" i="6"/>
  <c r="G25" i="6"/>
  <c r="F25" i="6"/>
  <c r="A25" i="6"/>
  <c r="G24" i="6"/>
  <c r="F24" i="6"/>
  <c r="A24" i="6"/>
  <c r="F23" i="6"/>
  <c r="G23" i="6" s="1"/>
  <c r="A23" i="6"/>
  <c r="F22" i="6"/>
  <c r="G22" i="6" s="1"/>
  <c r="A22" i="6"/>
  <c r="F21" i="6"/>
  <c r="G21" i="6" s="1"/>
  <c r="A21" i="6"/>
  <c r="G20" i="6"/>
  <c r="F20" i="6"/>
  <c r="A20" i="6"/>
  <c r="F19" i="6"/>
  <c r="G19" i="6" s="1"/>
  <c r="A19" i="6"/>
  <c r="G18" i="6"/>
  <c r="F18" i="6"/>
  <c r="A18" i="6"/>
  <c r="G17" i="6"/>
  <c r="F17" i="6"/>
  <c r="A17" i="6"/>
  <c r="G16" i="6"/>
  <c r="F16" i="6"/>
  <c r="A16" i="6"/>
  <c r="F15" i="6"/>
  <c r="G15" i="6" s="1"/>
  <c r="A15" i="6"/>
  <c r="F14" i="6"/>
  <c r="G14" i="6" s="1"/>
  <c r="A14" i="6"/>
  <c r="F13" i="6"/>
  <c r="G13" i="6" s="1"/>
  <c r="A13" i="6"/>
  <c r="G12" i="6"/>
  <c r="F12" i="6"/>
  <c r="A12" i="6"/>
  <c r="F11" i="6"/>
  <c r="G11" i="6" s="1"/>
  <c r="A11" i="6"/>
  <c r="G10" i="6"/>
  <c r="F10" i="6"/>
  <c r="A10" i="6"/>
  <c r="G9" i="6"/>
  <c r="F9" i="6"/>
  <c r="A9" i="6"/>
  <c r="G8" i="6"/>
  <c r="F8" i="6"/>
  <c r="A8" i="6"/>
  <c r="F7" i="6"/>
  <c r="G7" i="6" s="1"/>
  <c r="A7" i="6"/>
  <c r="F6" i="6"/>
  <c r="G6" i="6" s="1"/>
  <c r="A6" i="6"/>
  <c r="F5" i="6"/>
  <c r="G5" i="6" s="1"/>
  <c r="A5" i="6"/>
  <c r="G4" i="6"/>
  <c r="F4" i="6"/>
  <c r="A4" i="6"/>
  <c r="F3" i="6"/>
  <c r="G3" i="6" s="1"/>
  <c r="A3" i="6"/>
  <c r="G2" i="6"/>
  <c r="F2" i="6"/>
  <c r="A2" i="6"/>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H4" i="4"/>
  <c r="G4" i="4"/>
  <c r="F4" i="4"/>
  <c r="E4" i="4"/>
  <c r="D4" i="4"/>
  <c r="C4" i="4"/>
  <c r="T93" i="2"/>
  <c r="P93" i="2"/>
  <c r="R93" i="2" s="1"/>
  <c r="T92" i="2"/>
  <c r="Q92" i="2"/>
  <c r="S92" i="2" s="1"/>
  <c r="P92" i="2"/>
  <c r="R92" i="2" s="1"/>
  <c r="T91" i="2"/>
  <c r="Q91" i="2"/>
  <c r="P91" i="2"/>
  <c r="R91" i="2" s="1"/>
  <c r="M91" i="2"/>
  <c r="L91" i="2"/>
  <c r="K91" i="2"/>
  <c r="J91" i="2"/>
  <c r="I91" i="2"/>
  <c r="H91" i="2"/>
  <c r="Q90" i="2"/>
  <c r="S90" i="2" s="1"/>
  <c r="P90" i="2"/>
  <c r="P89" i="2"/>
  <c r="R89" i="2" s="1"/>
  <c r="D89" i="2" s="1"/>
  <c r="T89" i="2" s="1"/>
  <c r="P88" i="2"/>
  <c r="R88" i="2" s="1"/>
  <c r="D88" i="2" s="1"/>
  <c r="T88" i="2" s="1"/>
  <c r="R87" i="2"/>
  <c r="P87" i="2"/>
  <c r="Q87" i="2" s="1"/>
  <c r="D87" i="2"/>
  <c r="T87" i="2" s="1"/>
  <c r="T86" i="2"/>
  <c r="Q86" i="2"/>
  <c r="P86" i="2"/>
  <c r="R86" i="2" s="1"/>
  <c r="M86" i="2"/>
  <c r="K86" i="2"/>
  <c r="R85" i="2"/>
  <c r="D85" i="2" s="1"/>
  <c r="T85" i="2" s="1"/>
  <c r="P85" i="2"/>
  <c r="Q85" i="2" s="1"/>
  <c r="Q84" i="2"/>
  <c r="C84" i="2" s="1"/>
  <c r="P84" i="2"/>
  <c r="R84" i="2" s="1"/>
  <c r="D84" i="2" s="1"/>
  <c r="T84" i="2" s="1"/>
  <c r="P83" i="2"/>
  <c r="R83" i="2" s="1"/>
  <c r="D83" i="2" s="1"/>
  <c r="T83" i="2" s="1"/>
  <c r="T82" i="2"/>
  <c r="R82" i="2"/>
  <c r="P82" i="2"/>
  <c r="Q82" i="2" s="1"/>
  <c r="S82" i="2" s="1"/>
  <c r="M82" i="2"/>
  <c r="L82" i="2"/>
  <c r="K82" i="2"/>
  <c r="J82" i="2"/>
  <c r="I82" i="2"/>
  <c r="H82" i="2"/>
  <c r="P81" i="2"/>
  <c r="R81" i="2" s="1"/>
  <c r="D81" i="2" s="1"/>
  <c r="T81" i="2" s="1"/>
  <c r="R80" i="2"/>
  <c r="D80" i="2" s="1"/>
  <c r="T80" i="2" s="1"/>
  <c r="P80" i="2"/>
  <c r="Q80" i="2" s="1"/>
  <c r="Q79" i="2"/>
  <c r="C79" i="2" s="1"/>
  <c r="P79" i="2"/>
  <c r="R79" i="2" s="1"/>
  <c r="D79" i="2" s="1"/>
  <c r="T79" i="2" s="1"/>
  <c r="P78" i="2"/>
  <c r="T77" i="2"/>
  <c r="R77" i="2"/>
  <c r="P77" i="2"/>
  <c r="Q77" i="2" s="1"/>
  <c r="S77" i="2" s="1"/>
  <c r="M77" i="2"/>
  <c r="L77" i="2"/>
  <c r="K77" i="2"/>
  <c r="J77" i="2"/>
  <c r="I77" i="2"/>
  <c r="H77" i="2"/>
  <c r="P76" i="2"/>
  <c r="R75" i="2"/>
  <c r="P75" i="2"/>
  <c r="Q75" i="2" s="1"/>
  <c r="S75" i="2" s="1"/>
  <c r="D75" i="2"/>
  <c r="T75" i="2" s="1"/>
  <c r="T74" i="2"/>
  <c r="Q74" i="2"/>
  <c r="C74" i="2" s="1"/>
  <c r="P74" i="2"/>
  <c r="R74" i="2" s="1"/>
  <c r="D74" i="2" s="1"/>
  <c r="T73" i="2"/>
  <c r="P73" i="2"/>
  <c r="M73" i="2"/>
  <c r="L73" i="2"/>
  <c r="K73" i="2"/>
  <c r="J73" i="2"/>
  <c r="I73" i="2"/>
  <c r="H73" i="2"/>
  <c r="Q72" i="2"/>
  <c r="P72" i="2"/>
  <c r="R72" i="2" s="1"/>
  <c r="D72" i="2"/>
  <c r="T72" i="2" s="1"/>
  <c r="P71" i="2"/>
  <c r="R70" i="2"/>
  <c r="D70" i="2" s="1"/>
  <c r="T70" i="2" s="1"/>
  <c r="P70" i="2"/>
  <c r="Q70" i="2" s="1"/>
  <c r="S70" i="2" s="1"/>
  <c r="T69" i="2"/>
  <c r="Q69" i="2"/>
  <c r="S69" i="2" s="1"/>
  <c r="P69" i="2"/>
  <c r="R69" i="2" s="1"/>
  <c r="D69" i="2" s="1"/>
  <c r="T68" i="2"/>
  <c r="P68" i="2"/>
  <c r="M68" i="2"/>
  <c r="K68" i="2"/>
  <c r="I68" i="2"/>
  <c r="Q67" i="2"/>
  <c r="P67" i="2"/>
  <c r="R67" i="2" s="1"/>
  <c r="D67" i="2" s="1"/>
  <c r="T67" i="2" s="1"/>
  <c r="C67" i="2"/>
  <c r="P66" i="2"/>
  <c r="T65" i="2"/>
  <c r="R65" i="2"/>
  <c r="P65" i="2"/>
  <c r="Q65" i="2" s="1"/>
  <c r="S65" i="2" s="1"/>
  <c r="M65" i="2"/>
  <c r="L65" i="2"/>
  <c r="K65" i="2"/>
  <c r="J65" i="2"/>
  <c r="I65" i="2"/>
  <c r="H65" i="2"/>
  <c r="P64" i="2"/>
  <c r="R63" i="2"/>
  <c r="D63" i="2" s="1"/>
  <c r="T63" i="2" s="1"/>
  <c r="P63" i="2"/>
  <c r="Q63" i="2" s="1"/>
  <c r="S63" i="2" s="1"/>
  <c r="T62" i="2"/>
  <c r="Q62" i="2"/>
  <c r="S62" i="2" s="1"/>
  <c r="P62" i="2"/>
  <c r="R62" i="2" s="1"/>
  <c r="D62" i="2" s="1"/>
  <c r="P61" i="2"/>
  <c r="R60" i="2"/>
  <c r="S60" i="2" s="1"/>
  <c r="P60" i="2"/>
  <c r="Q60" i="2" s="1"/>
  <c r="C60" i="2" s="1"/>
  <c r="R59" i="2"/>
  <c r="D59" i="2" s="1"/>
  <c r="T59" i="2" s="1"/>
  <c r="Q59" i="2"/>
  <c r="P59" i="2"/>
  <c r="C59" i="2"/>
  <c r="T58" i="2"/>
  <c r="Q58" i="2"/>
  <c r="P58" i="2"/>
  <c r="R58" i="2" s="1"/>
  <c r="M58" i="2"/>
  <c r="L58" i="2"/>
  <c r="K58" i="2"/>
  <c r="J58" i="2"/>
  <c r="I58" i="2"/>
  <c r="H58" i="2"/>
  <c r="Q57" i="2"/>
  <c r="C57" i="2" s="1"/>
  <c r="P57" i="2"/>
  <c r="R57" i="2" s="1"/>
  <c r="D57" i="2" s="1"/>
  <c r="T57" i="2" s="1"/>
  <c r="P56" i="2"/>
  <c r="R55" i="2"/>
  <c r="D55" i="2" s="1"/>
  <c r="T55" i="2" s="1"/>
  <c r="P55" i="2"/>
  <c r="Q55" i="2" s="1"/>
  <c r="C55" i="2" s="1"/>
  <c r="R54" i="2"/>
  <c r="D54" i="2" s="1"/>
  <c r="T54" i="2" s="1"/>
  <c r="Q54" i="2"/>
  <c r="S54" i="2" s="1"/>
  <c r="P54" i="2"/>
  <c r="R53" i="2"/>
  <c r="D53" i="2" s="1"/>
  <c r="T53" i="2" s="1"/>
  <c r="Q53" i="2"/>
  <c r="P53" i="2"/>
  <c r="T52" i="2"/>
  <c r="P52" i="2"/>
  <c r="R52" i="2" s="1"/>
  <c r="M52" i="2"/>
  <c r="L52" i="2"/>
  <c r="K52" i="2"/>
  <c r="J52" i="2"/>
  <c r="I52" i="2"/>
  <c r="H52" i="2"/>
  <c r="P51" i="2"/>
  <c r="S50" i="2"/>
  <c r="R50" i="2"/>
  <c r="P50" i="2"/>
  <c r="Q50" i="2" s="1"/>
  <c r="C50" i="2" s="1"/>
  <c r="D50" i="2"/>
  <c r="T50" i="2" s="1"/>
  <c r="R49" i="2"/>
  <c r="D49" i="2" s="1"/>
  <c r="T49" i="2" s="1"/>
  <c r="Q49" i="2"/>
  <c r="S49" i="2" s="1"/>
  <c r="P49" i="2"/>
  <c r="C49" i="2"/>
  <c r="P48" i="2"/>
  <c r="R48" i="2" s="1"/>
  <c r="D48" i="2" s="1"/>
  <c r="T48" i="2" s="1"/>
  <c r="P47" i="2"/>
  <c r="R47" i="2" s="1"/>
  <c r="D47" i="2" s="1"/>
  <c r="T47" i="2" s="1"/>
  <c r="T46" i="2"/>
  <c r="P46" i="2"/>
  <c r="M46" i="2"/>
  <c r="L46" i="2"/>
  <c r="K46" i="2"/>
  <c r="J46" i="2"/>
  <c r="I46" i="2"/>
  <c r="H46" i="2"/>
  <c r="R45" i="2"/>
  <c r="S45" i="2" s="1"/>
  <c r="P45" i="2"/>
  <c r="Q45" i="2" s="1"/>
  <c r="C45" i="2" s="1"/>
  <c r="D45" i="2"/>
  <c r="T45" i="2" s="1"/>
  <c r="R44" i="2"/>
  <c r="D44" i="2" s="1"/>
  <c r="T44" i="2" s="1"/>
  <c r="Q44" i="2"/>
  <c r="P44" i="2"/>
  <c r="C44" i="2"/>
  <c r="P43" i="2"/>
  <c r="R43" i="2" s="1"/>
  <c r="D43" i="2" s="1"/>
  <c r="T43" i="2" s="1"/>
  <c r="Q42" i="2"/>
  <c r="P42" i="2"/>
  <c r="R42" i="2" s="1"/>
  <c r="D42" i="2"/>
  <c r="T42" i="2" s="1"/>
  <c r="T41" i="2"/>
  <c r="P41" i="2"/>
  <c r="M41" i="2"/>
  <c r="K41" i="2"/>
  <c r="I41" i="2"/>
  <c r="P40" i="2"/>
  <c r="R40" i="2" s="1"/>
  <c r="D40" i="2" s="1"/>
  <c r="T40" i="2" s="1"/>
  <c r="P39" i="2"/>
  <c r="T38" i="2"/>
  <c r="R38" i="2"/>
  <c r="Q38" i="2"/>
  <c r="S38" i="2" s="1"/>
  <c r="P38" i="2"/>
  <c r="M38" i="2"/>
  <c r="K38" i="2"/>
  <c r="I38" i="2"/>
  <c r="P37" i="2"/>
  <c r="R36" i="2"/>
  <c r="D36" i="2" s="1"/>
  <c r="T36" i="2" s="1"/>
  <c r="Q36" i="2"/>
  <c r="P36" i="2"/>
  <c r="C36" i="2"/>
  <c r="T35" i="2"/>
  <c r="Q35" i="2"/>
  <c r="S35" i="2" s="1"/>
  <c r="P35" i="2"/>
  <c r="R35" i="2" s="1"/>
  <c r="M35" i="2"/>
  <c r="K35" i="2"/>
  <c r="I35" i="2"/>
  <c r="P34" i="2"/>
  <c r="R34" i="2" s="1"/>
  <c r="D34" i="2" s="1"/>
  <c r="T34" i="2" s="1"/>
  <c r="Q33" i="2"/>
  <c r="P33" i="2"/>
  <c r="R33" i="2" s="1"/>
  <c r="D33" i="2"/>
  <c r="T33" i="2" s="1"/>
  <c r="P32" i="2"/>
  <c r="R31" i="2"/>
  <c r="D31" i="2" s="1"/>
  <c r="T31" i="2" s="1"/>
  <c r="Q31" i="2"/>
  <c r="S31" i="2" s="1"/>
  <c r="P31" i="2"/>
  <c r="P30" i="2"/>
  <c r="R30" i="2" s="1"/>
  <c r="D30" i="2" s="1"/>
  <c r="T30" i="2" s="1"/>
  <c r="P29" i="2"/>
  <c r="T28" i="2"/>
  <c r="R28" i="2"/>
  <c r="S28" i="2" s="1"/>
  <c r="Q28" i="2"/>
  <c r="P28" i="2"/>
  <c r="M28" i="2"/>
  <c r="L28" i="2"/>
  <c r="K28" i="2"/>
  <c r="J28" i="2"/>
  <c r="I28" i="2"/>
  <c r="H28" i="2"/>
  <c r="P27" i="2"/>
  <c r="Q27" i="2" s="1"/>
  <c r="C27" i="2"/>
  <c r="R26" i="2"/>
  <c r="D26" i="2" s="1"/>
  <c r="T26" i="2" s="1"/>
  <c r="Q26" i="2"/>
  <c r="C26" i="2" s="1"/>
  <c r="P26" i="2"/>
  <c r="P25" i="2"/>
  <c r="R25" i="2" s="1"/>
  <c r="D25" i="2" s="1"/>
  <c r="T25" i="2" s="1"/>
  <c r="P24" i="2"/>
  <c r="Q24" i="2" s="1"/>
  <c r="C24" i="2" s="1"/>
  <c r="R23" i="2"/>
  <c r="D23" i="2" s="1"/>
  <c r="T23" i="2" s="1"/>
  <c r="Q23" i="2"/>
  <c r="C23" i="2" s="1"/>
  <c r="P23" i="2"/>
  <c r="T22" i="2"/>
  <c r="P22" i="2"/>
  <c r="Q22" i="2" s="1"/>
  <c r="M22" i="2"/>
  <c r="L22" i="2"/>
  <c r="K22" i="2"/>
  <c r="J22" i="2"/>
  <c r="I22" i="2"/>
  <c r="H22" i="2"/>
  <c r="R21" i="2"/>
  <c r="D21" i="2" s="1"/>
  <c r="T21" i="2" s="1"/>
  <c r="Q21" i="2"/>
  <c r="P21" i="2"/>
  <c r="C21" i="2"/>
  <c r="P20" i="2"/>
  <c r="R20" i="2" s="1"/>
  <c r="D20" i="2" s="1"/>
  <c r="T20" i="2" s="1"/>
  <c r="R19" i="2"/>
  <c r="S19" i="2" s="1"/>
  <c r="P19" i="2"/>
  <c r="Q19" i="2" s="1"/>
  <c r="C19" i="2" s="1"/>
  <c r="D19" i="2"/>
  <c r="T19" i="2" s="1"/>
  <c r="S18" i="2"/>
  <c r="R18" i="2"/>
  <c r="Q18" i="2"/>
  <c r="C18" i="2" s="1"/>
  <c r="P18" i="2"/>
  <c r="D18" i="2"/>
  <c r="T18" i="2" s="1"/>
  <c r="T17" i="2"/>
  <c r="R17" i="2"/>
  <c r="P17" i="2"/>
  <c r="Q17" i="2" s="1"/>
  <c r="S17" i="2" s="1"/>
  <c r="M17" i="2"/>
  <c r="L17" i="2"/>
  <c r="K17" i="2"/>
  <c r="J17" i="2"/>
  <c r="I17" i="2"/>
  <c r="H17" i="2"/>
  <c r="R16" i="2"/>
  <c r="D16" i="2" s="1"/>
  <c r="T16" i="2" s="1"/>
  <c r="Q16" i="2"/>
  <c r="S16" i="2" s="1"/>
  <c r="P16" i="2"/>
  <c r="C16" i="2"/>
  <c r="P15" i="2"/>
  <c r="R15" i="2" s="1"/>
  <c r="D15" i="2" s="1"/>
  <c r="T15" i="2" s="1"/>
  <c r="R14" i="2"/>
  <c r="P14" i="2"/>
  <c r="Q14" i="2" s="1"/>
  <c r="C14" i="2" s="1"/>
  <c r="D14" i="2"/>
  <c r="T14" i="2" s="1"/>
  <c r="P13" i="2"/>
  <c r="Q13" i="2" s="1"/>
  <c r="C13" i="2" s="1"/>
  <c r="P12" i="2"/>
  <c r="R12" i="2" s="1"/>
  <c r="D12" i="2" s="1"/>
  <c r="T12" i="2" s="1"/>
  <c r="T11" i="2"/>
  <c r="P11" i="2"/>
  <c r="Q11" i="2" s="1"/>
  <c r="M11" i="2"/>
  <c r="L11" i="2"/>
  <c r="K11" i="2"/>
  <c r="J11" i="2"/>
  <c r="I11" i="2"/>
  <c r="H11" i="2"/>
  <c r="T10" i="2"/>
  <c r="P10" i="2"/>
  <c r="R10" i="2" s="1"/>
  <c r="D10" i="2" s="1"/>
  <c r="P9" i="2"/>
  <c r="Q9" i="2" s="1"/>
  <c r="C9" i="2" s="1"/>
  <c r="R8" i="2"/>
  <c r="D8" i="2" s="1"/>
  <c r="T8" i="2" s="1"/>
  <c r="Q8" i="2"/>
  <c r="P8" i="2"/>
  <c r="C8" i="2"/>
  <c r="P7" i="2"/>
  <c r="R7" i="2" s="1"/>
  <c r="D7" i="2" s="1"/>
  <c r="T7" i="2" s="1"/>
  <c r="R6" i="2"/>
  <c r="D6" i="2" s="1"/>
  <c r="T6" i="2" s="1"/>
  <c r="Q6" i="2"/>
  <c r="P6" i="2"/>
  <c r="P5" i="2"/>
  <c r="R5" i="2" s="1"/>
  <c r="D5" i="2" s="1"/>
  <c r="T5" i="2" s="1"/>
  <c r="N91" i="2" l="1"/>
  <c r="N77" i="2"/>
  <c r="N65" i="2"/>
  <c r="N41" i="2"/>
  <c r="N28" i="2"/>
  <c r="N52" i="2"/>
  <c r="R13" i="2"/>
  <c r="D13" i="2" s="1"/>
  <c r="T13" i="2" s="1"/>
  <c r="N86" i="2"/>
  <c r="N82" i="2"/>
  <c r="N73" i="2"/>
  <c r="N68" i="2"/>
  <c r="N58" i="2"/>
  <c r="N46" i="2"/>
  <c r="N38" i="2"/>
  <c r="N22" i="2"/>
  <c r="H23" i="4"/>
  <c r="N11" i="2"/>
  <c r="G23" i="4"/>
  <c r="F23" i="4"/>
  <c r="E23" i="4"/>
  <c r="C23" i="4"/>
  <c r="D23" i="4"/>
  <c r="R51" i="2"/>
  <c r="D51" i="2" s="1"/>
  <c r="T51" i="2" s="1"/>
  <c r="Q51" i="2"/>
  <c r="C54" i="2"/>
  <c r="S55" i="2"/>
  <c r="S58" i="2"/>
  <c r="D60" i="2"/>
  <c r="T60" i="2" s="1"/>
  <c r="C62" i="2"/>
  <c r="C70" i="2"/>
  <c r="L93" i="2"/>
  <c r="K93" i="2"/>
  <c r="Q5" i="2"/>
  <c r="S14" i="2"/>
  <c r="Q25" i="2"/>
  <c r="Q30" i="2"/>
  <c r="Q34" i="2"/>
  <c r="R41" i="2"/>
  <c r="Q41" i="2"/>
  <c r="Q43" i="2"/>
  <c r="Q47" i="2"/>
  <c r="R68" i="2"/>
  <c r="Q68" i="2"/>
  <c r="S68" i="2" s="1"/>
  <c r="C75" i="2"/>
  <c r="H93" i="2"/>
  <c r="M93" i="2"/>
  <c r="S33" i="2"/>
  <c r="C33" i="2"/>
  <c r="R32" i="2"/>
  <c r="D32" i="2" s="1"/>
  <c r="T32" i="2" s="1"/>
  <c r="Q32" i="2"/>
  <c r="R56" i="2"/>
  <c r="D56" i="2" s="1"/>
  <c r="T56" i="2" s="1"/>
  <c r="Q56" i="2"/>
  <c r="R73" i="2"/>
  <c r="Q73" i="2"/>
  <c r="S73" i="2" s="1"/>
  <c r="C31" i="2"/>
  <c r="R37" i="2"/>
  <c r="D37" i="2" s="1"/>
  <c r="T37" i="2" s="1"/>
  <c r="Q37" i="2"/>
  <c r="Q40" i="2"/>
  <c r="Q52" i="2"/>
  <c r="S52" i="2" s="1"/>
  <c r="R78" i="2"/>
  <c r="D78" i="2" s="1"/>
  <c r="T78" i="2" s="1"/>
  <c r="Q78" i="2"/>
  <c r="J93" i="2"/>
  <c r="S86" i="2"/>
  <c r="S91" i="2"/>
  <c r="Q10" i="2"/>
  <c r="S13" i="2"/>
  <c r="R24" i="2"/>
  <c r="D24" i="2" s="1"/>
  <c r="T24" i="2" s="1"/>
  <c r="R29" i="2"/>
  <c r="D29" i="2" s="1"/>
  <c r="T29" i="2" s="1"/>
  <c r="Q29" i="2"/>
  <c r="N35" i="2"/>
  <c r="R46" i="2"/>
  <c r="Q46" i="2"/>
  <c r="S46" i="2" s="1"/>
  <c r="Q48" i="2"/>
  <c r="C63" i="2"/>
  <c r="S67" i="2"/>
  <c r="C69" i="2"/>
  <c r="S6" i="2"/>
  <c r="C6" i="2"/>
  <c r="S42" i="2"/>
  <c r="C42" i="2"/>
  <c r="S9" i="2"/>
  <c r="R11" i="2"/>
  <c r="S11" i="2" s="1"/>
  <c r="R22" i="2"/>
  <c r="S22" i="2" s="1"/>
  <c r="S23" i="2"/>
  <c r="R64" i="2"/>
  <c r="D64" i="2" s="1"/>
  <c r="T64" i="2" s="1"/>
  <c r="Q64" i="2"/>
  <c r="S72" i="2"/>
  <c r="C72" i="2"/>
  <c r="I27" i="6"/>
  <c r="Q7" i="2"/>
  <c r="S8" i="2"/>
  <c r="Q12" i="2"/>
  <c r="Q15" i="2"/>
  <c r="S21" i="2"/>
  <c r="R27" i="2"/>
  <c r="R61" i="2"/>
  <c r="D61" i="2" s="1"/>
  <c r="T61" i="2" s="1"/>
  <c r="Q61" i="2"/>
  <c r="C85" i="2"/>
  <c r="S85" i="2"/>
  <c r="S53" i="2"/>
  <c r="C53" i="2"/>
  <c r="R71" i="2"/>
  <c r="D71" i="2" s="1"/>
  <c r="T71" i="2" s="1"/>
  <c r="Q71" i="2"/>
  <c r="C80" i="2"/>
  <c r="S80" i="2"/>
  <c r="C87" i="2"/>
  <c r="S87" i="2"/>
  <c r="R9" i="2"/>
  <c r="D9" i="2" s="1"/>
  <c r="T9" i="2" s="1"/>
  <c r="N17" i="2"/>
  <c r="Q20" i="2"/>
  <c r="S26" i="2"/>
  <c r="S36" i="2"/>
  <c r="R39" i="2"/>
  <c r="D39" i="2" s="1"/>
  <c r="T39" i="2" s="1"/>
  <c r="Q39" i="2"/>
  <c r="S44" i="2"/>
  <c r="S57" i="2"/>
  <c r="S59" i="2"/>
  <c r="R66" i="2"/>
  <c r="D66" i="2" s="1"/>
  <c r="T66" i="2" s="1"/>
  <c r="Q66" i="2"/>
  <c r="S74" i="2"/>
  <c r="R76" i="2"/>
  <c r="D76" i="2" s="1"/>
  <c r="T76" i="2" s="1"/>
  <c r="Q76" i="2"/>
  <c r="Q83" i="2"/>
  <c r="C90" i="2"/>
  <c r="Q93" i="2"/>
  <c r="S93" i="2" s="1"/>
  <c r="S79" i="2"/>
  <c r="S84" i="2"/>
  <c r="I93" i="2"/>
  <c r="Q89" i="2"/>
  <c r="Q81" i="2"/>
  <c r="Q88" i="2"/>
  <c r="N93" i="2" l="1"/>
  <c r="C25" i="2"/>
  <c r="S25" i="2"/>
  <c r="C83" i="2"/>
  <c r="S83" i="2"/>
  <c r="C81" i="2"/>
  <c r="S81" i="2"/>
  <c r="S10" i="2"/>
  <c r="C10" i="2"/>
  <c r="F45" i="4"/>
  <c r="D44" i="4"/>
  <c r="H42" i="4"/>
  <c r="F41" i="4"/>
  <c r="D40" i="4"/>
  <c r="H38" i="4"/>
  <c r="F37" i="4"/>
  <c r="D36" i="4"/>
  <c r="H34" i="4"/>
  <c r="F33" i="4"/>
  <c r="D32" i="4"/>
  <c r="H30" i="4"/>
  <c r="F29" i="4"/>
  <c r="E45" i="4"/>
  <c r="C44" i="4"/>
  <c r="G42" i="4"/>
  <c r="E41" i="4"/>
  <c r="C40" i="4"/>
  <c r="G38" i="4"/>
  <c r="E37" i="4"/>
  <c r="C36" i="4"/>
  <c r="G34" i="4"/>
  <c r="E33" i="4"/>
  <c r="C32" i="4"/>
  <c r="G30" i="4"/>
  <c r="E29" i="4"/>
  <c r="D45" i="4"/>
  <c r="H43" i="4"/>
  <c r="F42" i="4"/>
  <c r="D41" i="4"/>
  <c r="H39" i="4"/>
  <c r="F38" i="4"/>
  <c r="D37" i="4"/>
  <c r="H35" i="4"/>
  <c r="F34" i="4"/>
  <c r="D33" i="4"/>
  <c r="H31" i="4"/>
  <c r="F30" i="4"/>
  <c r="D29" i="4"/>
  <c r="C45" i="4"/>
  <c r="G43" i="4"/>
  <c r="E42" i="4"/>
  <c r="C41" i="4"/>
  <c r="G39" i="4"/>
  <c r="E38" i="4"/>
  <c r="C37" i="4"/>
  <c r="G35" i="4"/>
  <c r="E34" i="4"/>
  <c r="C33" i="4"/>
  <c r="G31" i="4"/>
  <c r="E30" i="4"/>
  <c r="C29" i="4"/>
  <c r="H44" i="4"/>
  <c r="F43" i="4"/>
  <c r="D42" i="4"/>
  <c r="H40" i="4"/>
  <c r="F39" i="4"/>
  <c r="D38" i="4"/>
  <c r="H36" i="4"/>
  <c r="F35" i="4"/>
  <c r="D34" i="4"/>
  <c r="H32" i="4"/>
  <c r="F31" i="4"/>
  <c r="D30" i="4"/>
  <c r="G44" i="4"/>
  <c r="E43" i="4"/>
  <c r="C42" i="4"/>
  <c r="G40" i="4"/>
  <c r="E39" i="4"/>
  <c r="C38" i="4"/>
  <c r="G36" i="4"/>
  <c r="E35" i="4"/>
  <c r="C34" i="4"/>
  <c r="G32" i="4"/>
  <c r="E31" i="4"/>
  <c r="C30" i="4"/>
  <c r="H45" i="4"/>
  <c r="F44" i="4"/>
  <c r="D43" i="4"/>
  <c r="H41" i="4"/>
  <c r="F40" i="4"/>
  <c r="D39" i="4"/>
  <c r="H37" i="4"/>
  <c r="F36" i="4"/>
  <c r="D35" i="4"/>
  <c r="H33" i="4"/>
  <c r="F32" i="4"/>
  <c r="D31" i="4"/>
  <c r="H29" i="4"/>
  <c r="G45" i="4"/>
  <c r="E44" i="4"/>
  <c r="C43" i="4"/>
  <c r="G41" i="4"/>
  <c r="E40" i="4"/>
  <c r="C39" i="4"/>
  <c r="G37" i="4"/>
  <c r="E36" i="4"/>
  <c r="C35" i="4"/>
  <c r="G33" i="4"/>
  <c r="E32" i="4"/>
  <c r="C31" i="4"/>
  <c r="G29" i="4"/>
  <c r="S5" i="2"/>
  <c r="C5" i="2"/>
  <c r="C39" i="2"/>
  <c r="S39" i="2"/>
  <c r="C61" i="2"/>
  <c r="S61" i="2"/>
  <c r="C66" i="2"/>
  <c r="S66" i="2"/>
  <c r="S71" i="2"/>
  <c r="C71" i="2"/>
  <c r="D27" i="2"/>
  <c r="T27" i="2" s="1"/>
  <c r="S27" i="2"/>
  <c r="S43" i="2"/>
  <c r="C43" i="2"/>
  <c r="C51" i="2"/>
  <c r="S51" i="2"/>
  <c r="S7" i="2"/>
  <c r="C7" i="2"/>
  <c r="S40" i="2"/>
  <c r="C40" i="2"/>
  <c r="S37" i="2"/>
  <c r="C37" i="2"/>
  <c r="C20" i="2"/>
  <c r="S20" i="2"/>
  <c r="S24" i="2"/>
  <c r="S41" i="2"/>
  <c r="C88" i="2"/>
  <c r="S88" i="2"/>
  <c r="C56" i="2"/>
  <c r="S56" i="2"/>
  <c r="C76" i="2"/>
  <c r="S76" i="2"/>
  <c r="S89" i="2"/>
  <c r="C89" i="2"/>
  <c r="S32" i="2"/>
  <c r="C32" i="2"/>
  <c r="S48" i="2"/>
  <c r="C48" i="2"/>
  <c r="S64" i="2"/>
  <c r="C64" i="2"/>
  <c r="S12" i="2"/>
  <c r="C12" i="2"/>
  <c r="S30" i="2"/>
  <c r="C30" i="2"/>
  <c r="S47" i="2"/>
  <c r="C47" i="2"/>
  <c r="C15" i="2"/>
  <c r="S15" i="2"/>
  <c r="C29" i="2"/>
  <c r="S29" i="2"/>
  <c r="C78" i="2"/>
  <c r="S78" i="2"/>
  <c r="S34" i="2"/>
  <c r="C34" i="2"/>
  <c r="D46" i="4" l="1"/>
  <c r="G46" i="4"/>
  <c r="F46" i="4"/>
  <c r="C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tc={3DA55439-7C79-4A08-A6C2-86D670F99593}</author>
  </authors>
  <commentList>
    <comment ref="D1" authorId="0" shapeId="0" xr:uid="{3DA55439-7C79-4A08-A6C2-86D670F99593}">
      <text>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text>
    </comment>
  </commentList>
</comments>
</file>

<file path=xl/sharedStrings.xml><?xml version="1.0" encoding="utf-8"?>
<sst xmlns="http://schemas.openxmlformats.org/spreadsheetml/2006/main" count="597" uniqueCount="185">
  <si>
    <t>SOA Plan Addendum Narrative Question</t>
  </si>
  <si>
    <t xml:space="preserve">How is the use of additional Chapter 70 funds – in conjunction with investments from other funding sources – enabling you to transform how your district serves students most in need of support? </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</si>
  <si>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</si>
  <si>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</si>
  <si>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</si>
  <si>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</si>
  <si>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</si>
  <si>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</si>
  <si>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</si>
  <si>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</si>
  <si>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</si>
  <si>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</si>
  <si>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</si>
  <si>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</si>
  <si>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</si>
  <si>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</si>
  <si>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</si>
  <si>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</si>
  <si>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</si>
  <si>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</si>
  <si>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</si>
  <si>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family val="2"/>
        <charset val="1"/>
      </rPr>
      <t xml:space="preserve">1.1A </t>
    </r>
    <r>
      <rPr>
        <sz val="9"/>
        <color rgb="FF000000"/>
        <rFont val="Calibri"/>
        <family val="2"/>
        <charset val="1"/>
      </rPr>
      <t xml:space="preserve">Integrated Services for Student Wellbeing
</t>
    </r>
    <r>
      <rPr>
        <b/>
        <sz val="9"/>
        <color rgb="FF000000"/>
        <rFont val="Calibri"/>
        <family val="2"/>
        <charset val="1"/>
      </rPr>
      <t>1.1B</t>
    </r>
    <r>
      <rPr>
        <sz val="9"/>
        <color rgb="FF000000"/>
        <rFont val="Calibri"/>
        <family val="2"/>
        <charset val="1"/>
      </rPr>
      <t xml:space="preserve"> Enhanced Support for SEL and Mental Health
</t>
    </r>
    <r>
      <rPr>
        <b/>
        <sz val="9"/>
        <color rgb="FF000000"/>
        <rFont val="Calibri"/>
        <family val="2"/>
        <charset val="1"/>
      </rPr>
      <t xml:space="preserve">1.1C </t>
    </r>
    <r>
      <rPr>
        <sz val="9"/>
        <color rgb="FF000000"/>
        <rFont val="Calibri"/>
        <family val="2"/>
        <charset val="1"/>
      </rPr>
      <t>Positive School Environments</t>
    </r>
  </si>
  <si>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</si>
  <si>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</si>
  <si>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</si>
  <si>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</si>
  <si>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</si>
  <si>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</si>
  <si>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</si>
  <si>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</si>
  <si>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</si>
  <si>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</si>
  <si>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</si>
  <si>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</si>
  <si>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</si>
  <si>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</si>
  <si>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</si>
  <si>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</si>
  <si>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family val="2"/>
        <charset val="1"/>
      </rPr>
      <t>1.2A</t>
    </r>
    <r>
      <rPr>
        <sz val="9"/>
        <color rgb="FF000000"/>
        <rFont val="Calibri"/>
        <family val="2"/>
        <charset val="1"/>
      </rPr>
      <t xml:space="preserve"> Effective Student Support System
</t>
    </r>
    <r>
      <rPr>
        <b/>
        <sz val="9"/>
        <color rgb="FF000000"/>
        <rFont val="Calibri"/>
        <family val="2"/>
        <charset val="1"/>
      </rPr>
      <t>1.2B</t>
    </r>
    <r>
      <rPr>
        <sz val="9"/>
        <color rgb="FF000000"/>
        <rFont val="Calibri"/>
        <family val="2"/>
        <charset val="1"/>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</si>
  <si>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</si>
  <si>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</si>
  <si>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</si>
  <si>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</si>
  <si>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</si>
  <si>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</si>
  <si>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</si>
  <si>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</si>
  <si>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family val="2"/>
        <charset val="1"/>
      </rPr>
      <t>1.3A</t>
    </r>
    <r>
      <rPr>
        <sz val="9"/>
        <color rgb="FF000000"/>
        <rFont val="Calibri"/>
        <family val="2"/>
        <charset val="1"/>
      </rPr>
      <t xml:space="preserve"> Diverse Approaches to Meaningful Family Engagement
</t>
    </r>
    <r>
      <rPr>
        <b/>
        <sz val="9"/>
        <color rgb="FF000000"/>
        <rFont val="Calibri"/>
        <family val="2"/>
        <charset val="1"/>
      </rPr>
      <t>1.3B</t>
    </r>
    <r>
      <rPr>
        <sz val="9"/>
        <color rgb="FF000000"/>
        <rFont val="Calibri"/>
        <family val="2"/>
        <charset val="1"/>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</si>
  <si>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</si>
  <si>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</si>
  <si>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</si>
  <si>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</si>
  <si>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</si>
  <si>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</si>
  <si>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family val="2"/>
        <charset val="1"/>
      </rPr>
      <t xml:space="preserve">2.1A </t>
    </r>
    <r>
      <rPr>
        <sz val="9"/>
        <color rgb="FF000000"/>
        <rFont val="Calibri"/>
        <family val="2"/>
        <charset val="1"/>
      </rPr>
      <t xml:space="preserve">Inclusive Curriculum Adoption Process
</t>
    </r>
    <r>
      <rPr>
        <b/>
        <sz val="9"/>
        <color rgb="FF000000"/>
        <rFont val="Calibri"/>
        <family val="2"/>
        <charset val="1"/>
      </rPr>
      <t xml:space="preserve">2.1B </t>
    </r>
    <r>
      <rPr>
        <sz val="9"/>
        <color rgb="FF000000"/>
        <rFont val="Calibri"/>
        <family val="2"/>
        <charset val="1"/>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</si>
  <si>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</si>
  <si>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</si>
  <si>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</si>
  <si>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</si>
  <si>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family val="2"/>
        <charset val="1"/>
      </rPr>
      <t xml:space="preserve">2.1C </t>
    </r>
    <r>
      <rPr>
        <sz val="9"/>
        <color rgb="FF000000"/>
        <rFont val="Calibri"/>
        <family val="2"/>
        <charset val="1"/>
      </rPr>
      <t xml:space="preserve">Comprehensive Approach to Early Literacy 
</t>
    </r>
    <r>
      <rPr>
        <b/>
        <sz val="9"/>
        <color rgb="FF000000"/>
        <rFont val="Calibri"/>
        <family val="2"/>
        <charset val="1"/>
      </rPr>
      <t>2.1D</t>
    </r>
    <r>
      <rPr>
        <sz val="9"/>
        <color rgb="FF000000"/>
        <rFont val="Calibri"/>
        <family val="2"/>
        <charset val="1"/>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</si>
  <si>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</si>
  <si>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</si>
  <si>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</si>
  <si>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</si>
  <si>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</si>
  <si>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</si>
  <si>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family val="2"/>
        <charset val="1"/>
      </rPr>
      <t>2.2A</t>
    </r>
    <r>
      <rPr>
        <sz val="9"/>
        <color rgb="FF000000"/>
        <rFont val="Calibri"/>
        <family val="2"/>
        <charset val="1"/>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</si>
  <si>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</si>
  <si>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</si>
  <si>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family val="2"/>
        <charset val="1"/>
      </rPr>
      <t xml:space="preserve">2.2B </t>
    </r>
    <r>
      <rPr>
        <sz val="9"/>
        <color rgb="FF000000"/>
        <rFont val="Calibri"/>
        <family val="2"/>
        <charset val="1"/>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</si>
  <si>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</si>
  <si>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</si>
  <si>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family val="2"/>
        <charset val="1"/>
      </rPr>
      <t xml:space="preserve">2.2C </t>
    </r>
    <r>
      <rPr>
        <sz val="9"/>
        <color rgb="FF000000"/>
        <rFont val="Calibri"/>
        <family val="2"/>
        <charset val="1"/>
      </rPr>
      <t>Collaborative Teaching Models</t>
    </r>
  </si>
  <si>
    <t>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</si>
  <si>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</si>
  <si>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</si>
  <si>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family val="2"/>
        <charset val="1"/>
      </rPr>
      <t>2.2D</t>
    </r>
    <r>
      <rPr>
        <sz val="9"/>
        <color rgb="FF000000"/>
        <rFont val="Calibri"/>
        <family val="2"/>
        <charset val="1"/>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</si>
  <si>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</si>
  <si>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</si>
  <si>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</si>
  <si>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</si>
  <si>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</si>
  <si>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</si>
  <si>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family val="2"/>
        <charset val="1"/>
      </rPr>
      <t xml:space="preserve">2.3A </t>
    </r>
    <r>
      <rPr>
        <sz val="9"/>
        <color rgb="FF000000"/>
        <rFont val="Calibri"/>
        <family val="2"/>
        <charset val="1"/>
      </rPr>
      <t xml:space="preserve">Authentic Postsecondary Planning 
</t>
    </r>
    <r>
      <rPr>
        <b/>
        <sz val="9"/>
        <color rgb="FF000000"/>
        <rFont val="Calibri"/>
        <family val="2"/>
        <charset val="1"/>
      </rPr>
      <t xml:space="preserve">2.3B </t>
    </r>
    <r>
      <rPr>
        <sz val="9"/>
        <color rgb="FF000000"/>
        <rFont val="Calibri"/>
        <family val="2"/>
        <charset val="1"/>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</si>
  <si>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</si>
  <si>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</si>
  <si>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</si>
  <si>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</si>
  <si>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</si>
  <si>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</si>
  <si>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family val="2"/>
        <charset val="1"/>
      </rPr>
      <t xml:space="preserve">2.4A </t>
    </r>
    <r>
      <rPr>
        <sz val="9"/>
        <color rgb="FF000000"/>
        <rFont val="Calibri"/>
        <family val="2"/>
        <charset val="1"/>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</si>
  <si>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</si>
  <si>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</si>
  <si>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</si>
  <si>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</si>
  <si>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</si>
  <si>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</si>
  <si>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</si>
  <si>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</si>
  <si>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9"/>
        <rFont val="Calibri"/>
        <family val="2"/>
        <charset val="1"/>
      </rPr>
      <t>2.4B</t>
    </r>
    <r>
      <rPr>
        <sz val="9"/>
        <rFont val="Calibri"/>
        <family val="2"/>
        <charset val="1"/>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</si>
  <si>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</si>
  <si>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</si>
  <si>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family val="2"/>
        <charset val="1"/>
      </rPr>
      <t>2.4C</t>
    </r>
    <r>
      <rPr>
        <sz val="9"/>
        <color rgb="FF000000"/>
        <rFont val="Calibri"/>
        <family val="2"/>
        <charset val="1"/>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</si>
  <si>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</si>
  <si>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</si>
  <si>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</si>
  <si>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family val="2"/>
        <charset val="1"/>
      </rPr>
      <t>2.4D</t>
    </r>
    <r>
      <rPr>
        <sz val="9"/>
        <color rgb="FF000000"/>
        <rFont val="Calibri"/>
        <family val="2"/>
        <charset val="1"/>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</si>
  <si>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</si>
  <si>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</si>
  <si>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</si>
  <si>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family val="2"/>
        <charset val="1"/>
      </rPr>
      <t xml:space="preserve">3.1A </t>
    </r>
    <r>
      <rPr>
        <sz val="9"/>
        <color rgb="FF000000"/>
        <rFont val="Calibri"/>
        <family val="2"/>
        <charset val="1"/>
      </rPr>
      <t xml:space="preserve">Intentional Hiring Systems  
</t>
    </r>
    <r>
      <rPr>
        <b/>
        <sz val="9"/>
        <color rgb="FF000000"/>
        <rFont val="Calibri"/>
        <family val="2"/>
        <charset val="1"/>
      </rPr>
      <t xml:space="preserve">3.1B </t>
    </r>
    <r>
      <rPr>
        <sz val="9"/>
        <color rgb="FF000000"/>
        <rFont val="Calibri"/>
        <family val="2"/>
        <charset val="1"/>
      </rPr>
      <t xml:space="preserve">Enhanced Pathways to Increase Educator Diversity 
</t>
    </r>
    <r>
      <rPr>
        <b/>
        <sz val="9"/>
        <color rgb="FF000000"/>
        <rFont val="Calibri"/>
        <family val="2"/>
        <charset val="1"/>
      </rPr>
      <t>3.1C</t>
    </r>
    <r>
      <rPr>
        <sz val="9"/>
        <color rgb="FF000000"/>
        <rFont val="Calibri"/>
        <family val="2"/>
        <charset val="1"/>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</si>
  <si>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</si>
  <si>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</si>
  <si>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</si>
  <si>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</si>
  <si>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family val="2"/>
        <charset val="1"/>
      </rPr>
      <t xml:space="preserve">3.2A </t>
    </r>
    <r>
      <rPr>
        <sz val="9"/>
        <color rgb="FF000000"/>
        <rFont val="Calibri"/>
        <family val="2"/>
        <charset val="1"/>
      </rPr>
      <t xml:space="preserve">Inclusive School Environments 
</t>
    </r>
    <r>
      <rPr>
        <b/>
        <sz val="9"/>
        <color rgb="FF000000"/>
        <rFont val="Calibri"/>
        <family val="2"/>
        <charset val="1"/>
      </rPr>
      <t>3.2B</t>
    </r>
    <r>
      <rPr>
        <sz val="9"/>
        <color rgb="FF000000"/>
        <rFont val="Calibri"/>
        <family val="2"/>
        <charset val="1"/>
      </rPr>
      <t xml:space="preserve"> Retention Support Programs  
</t>
    </r>
    <r>
      <rPr>
        <b/>
        <sz val="9"/>
        <color rgb="FF000000"/>
        <rFont val="Calibri"/>
        <family val="2"/>
        <charset val="1"/>
      </rPr>
      <t xml:space="preserve">3.2C </t>
    </r>
    <r>
      <rPr>
        <sz val="9"/>
        <color rgb="FF000000"/>
        <rFont val="Calibri"/>
        <family val="2"/>
        <charset val="1"/>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</si>
  <si>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</si>
  <si>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</si>
  <si>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</si>
  <si>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</si>
  <si>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family val="2"/>
        <charset val="1"/>
      </rPr>
      <t xml:space="preserve">3.3A </t>
    </r>
    <r>
      <rPr>
        <sz val="9"/>
        <color rgb="FF000000"/>
        <rFont val="Calibri"/>
        <family val="2"/>
        <charset val="1"/>
      </rPr>
      <t xml:space="preserve">Resource Allocation Aligned to Student Success  
</t>
    </r>
    <r>
      <rPr>
        <b/>
        <sz val="9"/>
        <color rgb="FF000000"/>
        <rFont val="Calibri"/>
        <family val="2"/>
        <charset val="1"/>
      </rPr>
      <t xml:space="preserve">3.3B </t>
    </r>
    <r>
      <rPr>
        <sz val="9"/>
        <color rgb="FF000000"/>
        <rFont val="Calibri"/>
        <family val="2"/>
        <charset val="1"/>
      </rPr>
      <t xml:space="preserve">Support for Effective Team Practices 
</t>
    </r>
    <r>
      <rPr>
        <b/>
        <sz val="9"/>
        <color rgb="FF000000"/>
        <rFont val="Calibri"/>
        <family val="2"/>
        <charset val="1"/>
      </rPr>
      <t>3.3C</t>
    </r>
    <r>
      <rPr>
        <sz val="9"/>
        <color rgb="FF000000"/>
        <rFont val="Calibri"/>
        <family val="2"/>
        <charset val="1"/>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</si>
  <si>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</si>
  <si>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</si>
  <si>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</si>
  <si>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</si>
  <si>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h</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</si>
  <si>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</si>
  <si>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</si>
  <si>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</si>
  <si>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</si>
  <si>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</si>
  <si>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</si>
  <si>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</si>
  <si>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</si>
  <si>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</si>
  <si>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</si>
  <si>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</si>
  <si>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</si>
  <si>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</si>
  <si>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</si>
  <si>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</si>
  <si>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</si>
  <si>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</si>
  <si>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</si>
  <si>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</si>
  <si>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</si>
  <si>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</si>
  <si>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</si>
  <si>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</si>
  <si>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</si>
  <si>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</si>
  <si>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</si>
  <si>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</si>
  <si>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</si>
  <si>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</si>
  <si>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</si>
  <si>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</si>
  <si>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</si>
  <si>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</si>
  <si>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</si>
  <si>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</si>
  <si>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</si>
  <si>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</si>
  <si>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</si>
  <si>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</si>
  <si>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</si>
  <si>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</si>
  <si>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</si>
  <si>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</si>
  <si>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</si>
  <si>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</si>
  <si>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</si>
  <si>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</si>
  <si>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</si>
  <si>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</si>
  <si>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</si>
  <si>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</si>
  <si>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</si>
  <si>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</si>
  <si>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</si>
  <si>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</si>
  <si>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</si>
  <si>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</si>
  <si>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</si>
  <si>
    <t>The Student Opportunity Act continues to support Lowell Public Schools (LPS) in providing enriched educational opportunities for students and families. With a commitment to evidence-based programs, LPS is leveraging resources to foster a holistic approach for student success. At the core of LPS's educational strategy is a comprehensive approach to literacy. This approach encompasses a multifaceted model that emphasizes phonics, phonemic awareness, interactive reading of grade level complex texts, cultivation of independent reading skills, and targeted writing instruction. LPS will continue to provide teachers with literacy professional development focused on strengthening early literacy skills. Recognizing the ever-evolving landscape of education, LPS is embarking on a review of its English Language Arts (ELA) curriculum in the upcoming 2024-2025 school year. This initiative aims to enhance our comprehensive literacy framework. LPS provides targeted academic support and acceleration, both during and after school hours. Through a Multi-Tiered System of Support (MTSS) approach, students receive instruction and tiered interventions that cater to their unique learning needs. As part of its commitment to equity and inclusivity, LPS continues to expand after-school and summer school programming capacity and program offerings to ensure access to academic support that meets the needs of every student. Summer school programs will continue to be scaled up to meet the needs of students and families seeking an extended school year option. This expansion underscores LPS's unwavering commitment to providing continuous learning experiences that align with individual growth needs and academic requirements. LPS is also focused on enhancing secondary pathways, which serve as structured plans of academic and pre-career experiences bridging secondary and postsecondary education. Over the next three years, LPS aims to expand and enrich these pathways by integrating in-school and out-of-school learning experiences. These efforts are aligned with regional workforce demands and emerging career opportunities, ensuring that students are well-prepared for the professional landscape they will navigate. A key aspect of LPS's pathway enhancement includes the expansion of Early College and Career certifications. This expansion is designed to accommodate diverse student abilities and aspirations, equipping them for immediate employment within a dynamic professional environment.
LPS will continue to prioritize equitable access to full-day high-quality pre-kindergarten for 3 and 4-year-olds. Collaborative initiatives with local providers have already begun, with Phase 1 of establishing universal pre-kindergarten programs launched during the 2022-2023 school year. Efforts are underway to open additional high-quality pre-kindergarten slots, addressing the needs of families requiring such programming.
Recognizing the critical importance of mental health and SEL supports, LPS has bolstered its capacity in these areas. Additional funding has been allocated to each school to enhance mental health supports, particularly for students facing social-emotional and mental health challenges stemming from disruptions caused by the pandemic. An office of Mental Health, Behavior, and Social Emotional Learning has been developed to spearhead a district-wide 5-year mental health plan aimed at providing comprehensive support to students and families. LPS remains committed to diversifying its workforce through targeted strategies and collaborations. Initiatives such as on-site job fairs, partnerships with adult education programs, and alliances with local community colleges and universities underscore LPS's efforts to cultivate a diverse and talented cadre of educators who reflect the community they 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</si>
</sst>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0.00_);[Red]&quot;($&quot;#,##0.00\)"/>
    <numFmt numFmtId="166" formatCode="0.0"/>
    <numFmt numFmtId="167" formatCode="[$$-409]#,##0;[Red]\-[$$-409]#,##0"/>
    <numFmt numFmtId="168" formatCode="\$#,##0_);[Red]&quot;($&quot;#,##0\)"/>
  </numFmts>
  <fonts count="32" x14ac:knownFonts="1">
    <font>
      <sz val="10"/>
      <color rgb="FF000000"/>
      <name val="Arial"/>
      <charset val="1"/>
    </font>
    <font>
      <b/>
      <sz val="10"/>
      <color rgb="FF000000"/>
      <name val="Arial"/>
      <family val="2"/>
    </font>
    <font>
      <b/>
      <sz val="14"/>
      <color rgb="FF000000"/>
      <name val="Calibri"/>
      <family val="2"/>
      <charset val="1"/>
    </font>
    <font>
      <b/>
      <sz val="10"/>
      <color rgb="FF000000"/>
      <name val="Calibri"/>
      <family val="2"/>
      <charset val="1"/>
    </font>
    <font>
      <sz val="10"/>
      <color rgb="FF000000"/>
      <name val="Calibri"/>
      <family val="2"/>
      <charset val="1"/>
    </font>
    <font>
      <sz val="12"/>
      <color rgb="FF000000"/>
      <name val="Calibri"/>
      <family val="2"/>
      <charset val="1"/>
    </font>
    <font>
      <sz val="12"/>
      <color rgb="FF000000"/>
      <name val="Arial"/>
      <family val="2"/>
      <charset val="1"/>
    </font>
    <font>
      <b/>
      <sz val="11"/>
      <color rgb="FF000000"/>
      <name val="Calibri"/>
      <family val="2"/>
      <charset val="1"/>
    </font>
    <font>
      <b/>
      <sz val="11"/>
      <color rgb="FFFFFFFF"/>
      <name val="Calibri"/>
      <family val="2"/>
      <charset val="1"/>
    </font>
    <font>
      <sz val="11"/>
      <color rgb="FF000000"/>
      <name val="Arial"/>
      <family val="2"/>
      <charset val="1"/>
    </font>
    <font>
      <b/>
      <sz val="11"/>
      <color rgb="FF000000"/>
      <name val="Arial"/>
      <family val="2"/>
      <charset val="1"/>
    </font>
    <font>
      <sz val="10"/>
      <name val="Arial"/>
      <family val="2"/>
    </font>
    <font>
      <sz val="10"/>
      <name val="Calibri"/>
      <family val="2"/>
      <charset val="1"/>
    </font>
    <font>
      <b/>
      <sz val="9"/>
      <color rgb="FF000000"/>
      <name val="Calibri"/>
      <family val="2"/>
    </font>
    <font>
      <b/>
      <sz val="9"/>
      <color rgb="FF000000"/>
      <name val="Calibri"/>
      <family val="2"/>
      <charset val="1"/>
    </font>
    <font>
      <sz val="9"/>
      <color rgb="FF000000"/>
      <name val="Calibri"/>
      <family val="2"/>
      <charset val="1"/>
    </font>
    <font>
      <sz val="8"/>
      <color rgb="FF000000"/>
      <name val="Calibri"/>
      <family val="2"/>
      <charset val="1"/>
    </font>
    <font>
      <i/>
      <sz val="8"/>
      <color rgb="FF000000"/>
      <name val="Calibri"/>
      <family val="2"/>
      <charset val="1"/>
    </font>
    <font>
      <sz val="9"/>
      <color rgb="FF000000"/>
      <name val="Calibri"/>
      <family val="2"/>
    </font>
    <font>
      <b/>
      <sz val="8"/>
      <color rgb="FF000000"/>
      <name val="Calibri"/>
      <family val="2"/>
      <charset val="1"/>
    </font>
    <font>
      <b/>
      <sz val="10"/>
      <color rgb="FFFFFFFF"/>
      <name val="Calibri"/>
      <family val="2"/>
      <charset val="1"/>
    </font>
    <font>
      <b/>
      <sz val="9"/>
      <color rgb="FFFFFFFF"/>
      <name val="Calibri"/>
      <family val="2"/>
      <charset val="1"/>
    </font>
    <font>
      <b/>
      <sz val="9"/>
      <name val="Calibri"/>
      <family val="2"/>
      <charset val="1"/>
    </font>
    <font>
      <sz val="9"/>
      <name val="Calibri"/>
      <family val="2"/>
      <charset val="1"/>
    </font>
    <font>
      <b/>
      <sz val="11"/>
      <color rgb="FFFFFFFF"/>
      <name val="Calibri"/>
      <family val="2"/>
    </font>
    <font>
      <b/>
      <sz val="11"/>
      <color rgb="FFFFFFFF"/>
      <name val="Arial"/>
      <family val="2"/>
    </font>
    <font>
      <b/>
      <sz val="12"/>
      <color rgb="FFFFFFFF"/>
      <name val="Arial"/>
      <family val="2"/>
    </font>
    <font>
      <b/>
      <sz val="10"/>
      <color rgb="FFFFFFFF"/>
      <name val="Arial"/>
      <family val="2"/>
    </font>
    <font>
      <sz val="10"/>
      <color rgb="FFFFFFFF"/>
      <name val="Arial"/>
      <family val="2"/>
    </font>
    <font>
      <sz val="10"/>
      <color rgb="FF000000"/>
      <name val="Arial"/>
      <family val="2"/>
      <charset val="1"/>
    </font>
    <font>
      <sz val="10"/>
      <color rgb="FF000000"/>
      <name val="Arial"/>
      <family val="2"/>
    </font>
    <font>
      <sz val="9"/>
      <color rgb="FF000000"/>
      <name val="Calibri"/>
      <family val="2"/>
    </font>
  </fonts>
  <fills count="11">
    <fill>
      <patternFill patternType="none"/>
    </fill>
    <fill>
      <patternFill patternType="gray125"/>
    </fill>
    <fill>
      <patternFill patternType="solid">
        <fgColor rgb="FFD9D9D9"/>
        <bgColor rgb="FFD9EAD3"/>
      </patternFill>
    </fill>
    <fill>
      <patternFill patternType="solid">
        <fgColor rgb="FFB3CEFB"/>
        <bgColor rgb="FFB4C7DC"/>
      </patternFill>
    </fill>
    <fill>
      <patternFill patternType="solid">
        <fgColor rgb="FFD9EAD3"/>
        <bgColor rgb="FFD9D9D9"/>
      </patternFill>
    </fill>
    <fill>
      <patternFill patternType="solid">
        <fgColor rgb="FFFFF2CC"/>
        <bgColor rgb="FFFCE5CD"/>
      </patternFill>
    </fill>
    <fill>
      <patternFill patternType="solid">
        <fgColor rgb="FFFCE5CD"/>
        <bgColor rgb="FFFFF2CC"/>
      </patternFill>
    </fill>
    <fill>
      <patternFill patternType="solid">
        <fgColor rgb="FF000000"/>
        <bgColor rgb="FF003300"/>
      </patternFill>
    </fill>
    <fill>
      <patternFill patternType="solid">
        <fgColor rgb="FF808080"/>
        <bgColor rgb="FF969696"/>
      </patternFill>
    </fill>
    <fill>
      <patternFill patternType="solid">
        <fgColor rgb="FFFFFFFF"/>
        <bgColor rgb="FFFFF2CC"/>
      </patternFill>
    </fill>
    <fill>
      <patternFill patternType="solid">
        <fgColor rgb="FFB4C7DC"/>
        <bgColor rgb="FFB3CEFB"/>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ck">
        <color auto="1"/>
      </left>
      <right/>
      <top style="thick">
        <color auto="1"/>
      </top>
      <bottom style="thick">
        <color auto="1"/>
      </bottom>
      <diagonal/>
    </border>
    <border>
      <left style="thin">
        <color auto="1"/>
      </left>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s>
  <cellStyleXfs count="7">
    <xf numFmtId="0" fontId="0" fillId="0" borderId="0"/>
    <xf numFmtId="0" fontId="30" fillId="0" borderId="0" applyBorder="0" applyProtection="0">
      <alignment horizontal="left"/>
    </xf>
    <xf numFmtId="0" fontId="30" fillId="0" borderId="0" applyBorder="0" applyProtection="0"/>
    <xf numFmtId="0" fontId="30" fillId="0" borderId="0" applyBorder="0" applyProtection="0"/>
    <xf numFmtId="0" fontId="1" fillId="0" borderId="0" applyBorder="0" applyProtection="0"/>
    <xf numFmtId="0" fontId="1" fillId="0" borderId="0" applyBorder="0" applyProtection="0">
      <alignment horizontal="left"/>
    </xf>
    <xf numFmtId="0" fontId="30" fillId="0" borderId="0" applyBorder="0" applyProtection="0"/>
  </cellStyleXfs>
  <cellXfs count="113">
    <xf numFmtId="0" fontId="0" fillId="0" borderId="0" xfId="0"/>
    <xf numFmtId="0" fontId="0" fillId="0" borderId="0" xfId="0" applyAlignment="1">
      <alignment horizontal="left"/>
    </xf>
    <xf numFmtId="0" fontId="4" fillId="0" borderId="0" xfId="0" applyFont="1" applyAlignment="1">
      <alignment horizontal="left"/>
    </xf>
    <xf numFmtId="0" fontId="4" fillId="0" borderId="0" xfId="0" applyFont="1"/>
    <xf numFmtId="164" fontId="0" fillId="0" borderId="0" xfId="0" applyNumberFormat="1"/>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6" fillId="0" borderId="0" xfId="0" applyFont="1"/>
    <xf numFmtId="164" fontId="6" fillId="0" borderId="0" xfId="0" applyNumberFormat="1" applyFont="1"/>
    <xf numFmtId="0" fontId="9" fillId="0" borderId="0" xfId="0" applyFont="1" applyAlignment="1">
      <alignment vertical="center"/>
    </xf>
    <xf numFmtId="0" fontId="10" fillId="0" borderId="0" xfId="0" applyFont="1" applyAlignment="1">
      <alignment vertical="center"/>
    </xf>
    <xf numFmtId="0" fontId="9" fillId="0" borderId="0" xfId="0" applyFont="1"/>
    <xf numFmtId="164" fontId="7" fillId="4" borderId="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0" fontId="11" fillId="8" borderId="2" xfId="0" applyFont="1" applyFill="1" applyBorder="1" applyAlignment="1">
      <alignment horizontal="left"/>
    </xf>
    <xf numFmtId="0" fontId="12" fillId="8" borderId="3" xfId="0" applyFont="1" applyFill="1" applyBorder="1" applyAlignment="1">
      <alignment horizontal="left"/>
    </xf>
    <xf numFmtId="0" fontId="12" fillId="8" borderId="3" xfId="0" applyFont="1" applyFill="1" applyBorder="1" applyAlignment="1">
      <alignment horizontal="center"/>
    </xf>
    <xf numFmtId="0" fontId="11" fillId="8" borderId="3" xfId="0" applyFont="1" applyFill="1" applyBorder="1" applyAlignment="1">
      <alignment horizontal="left"/>
    </xf>
    <xf numFmtId="0" fontId="13" fillId="8" borderId="3" xfId="0" applyFont="1" applyFill="1" applyBorder="1" applyAlignment="1">
      <alignment horizontal="center" vertical="center" wrapText="1"/>
    </xf>
    <xf numFmtId="164" fontId="13" fillId="8" borderId="3" xfId="0" applyNumberFormat="1" applyFont="1" applyFill="1" applyBorder="1" applyAlignment="1">
      <alignment horizontal="center" vertical="center" wrapText="1"/>
    </xf>
    <xf numFmtId="0" fontId="0" fillId="0" borderId="0" xfId="0" applyAlignment="1">
      <alignment vertical="center"/>
    </xf>
    <xf numFmtId="0" fontId="15" fillId="0" borderId="3" xfId="0" applyFont="1" applyBorder="1" applyAlignment="1">
      <alignment horizontal="center" vertical="top"/>
    </xf>
    <xf numFmtId="0" fontId="18" fillId="0" borderId="3" xfId="0" applyFont="1" applyBorder="1" applyAlignment="1">
      <alignment horizontal="center" vertical="top" wrapText="1"/>
    </xf>
    <xf numFmtId="0" fontId="18" fillId="2" borderId="3" xfId="0" applyFont="1" applyFill="1" applyBorder="1" applyAlignment="1">
      <alignment horizontal="center" vertical="top" wrapText="1"/>
    </xf>
    <xf numFmtId="0" fontId="21" fillId="7" borderId="3" xfId="0" applyFont="1" applyFill="1" applyBorder="1" applyAlignment="1">
      <alignment horizontal="center" vertical="top" wrapText="1"/>
    </xf>
    <xf numFmtId="0" fontId="21" fillId="7" borderId="3" xfId="0" applyFont="1" applyFill="1" applyBorder="1" applyAlignment="1">
      <alignment horizontal="left" vertical="top" wrapText="1"/>
    </xf>
    <xf numFmtId="0" fontId="18" fillId="2" borderId="3" xfId="0" applyFont="1" applyFill="1" applyBorder="1" applyAlignment="1">
      <alignment vertical="top" wrapText="1"/>
    </xf>
    <xf numFmtId="0" fontId="21" fillId="9" borderId="3" xfId="0" applyFont="1" applyFill="1" applyBorder="1" applyAlignment="1">
      <alignment horizontal="left" vertical="top" wrapText="1"/>
    </xf>
    <xf numFmtId="165" fontId="20" fillId="9" borderId="3" xfId="0" applyNumberFormat="1" applyFont="1" applyFill="1" applyBorder="1"/>
    <xf numFmtId="166" fontId="24" fillId="7" borderId="3" xfId="0" applyNumberFormat="1" applyFont="1" applyFill="1" applyBorder="1" applyAlignment="1">
      <alignment horizontal="center" vertical="top" wrapText="1"/>
    </xf>
    <xf numFmtId="0" fontId="25" fillId="0" borderId="0" xfId="0" applyFont="1"/>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wrapText="1"/>
    </xf>
    <xf numFmtId="164" fontId="0" fillId="0" borderId="0" xfId="0" applyNumberFormat="1" applyAlignment="1">
      <alignment wrapText="1"/>
    </xf>
    <xf numFmtId="0" fontId="0" fillId="10" borderId="13" xfId="0" applyFill="1" applyBorder="1"/>
    <xf numFmtId="0" fontId="0" fillId="10" borderId="0" xfId="0" applyFill="1"/>
    <xf numFmtId="0" fontId="1" fillId="0" borderId="13" xfId="0" applyFont="1" applyBorder="1"/>
    <xf numFmtId="0" fontId="1" fillId="0" borderId="0" xfId="0" applyFont="1"/>
    <xf numFmtId="0" fontId="1" fillId="0" borderId="14" xfId="0" applyFont="1" applyBorder="1"/>
    <xf numFmtId="0" fontId="0" fillId="0" borderId="13" xfId="0" applyBorder="1"/>
    <xf numFmtId="166" fontId="0" fillId="0" borderId="0" xfId="0" applyNumberFormat="1"/>
    <xf numFmtId="164" fontId="0" fillId="0" borderId="14" xfId="0" applyNumberFormat="1" applyBorder="1"/>
    <xf numFmtId="0" fontId="27" fillId="7" borderId="5" xfId="0" applyFont="1" applyFill="1" applyBorder="1"/>
    <xf numFmtId="0" fontId="28" fillId="7" borderId="15" xfId="0" applyFont="1" applyFill="1" applyBorder="1"/>
    <xf numFmtId="166" fontId="27" fillId="7" borderId="15" xfId="0" applyNumberFormat="1" applyFont="1" applyFill="1" applyBorder="1"/>
    <xf numFmtId="164" fontId="27" fillId="7" borderId="15" xfId="0" applyNumberFormat="1" applyFont="1" applyFill="1" applyBorder="1"/>
    <xf numFmtId="164" fontId="27" fillId="7" borderId="12" xfId="0" applyNumberFormat="1" applyFont="1" applyFill="1" applyBorder="1"/>
    <xf numFmtId="0" fontId="29" fillId="0" borderId="0" xfId="0" applyFont="1"/>
    <xf numFmtId="0" fontId="29" fillId="0" borderId="0" xfId="0" applyFont="1" applyAlignment="1">
      <alignment wrapText="1"/>
    </xf>
    <xf numFmtId="0" fontId="1" fillId="0" borderId="0" xfId="0" applyFont="1" applyAlignment="1">
      <alignment wrapText="1"/>
    </xf>
    <xf numFmtId="0" fontId="16" fillId="0" borderId="3"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3" xfId="0" applyFont="1" applyBorder="1" applyAlignment="1" applyProtection="1">
      <alignment vertical="top" wrapText="1"/>
      <protection locked="0"/>
    </xf>
    <xf numFmtId="0" fontId="13" fillId="7" borderId="0" xfId="0" applyFont="1" applyFill="1" applyAlignment="1" applyProtection="1">
      <alignment horizontal="left" vertical="center" wrapText="1"/>
      <protection locked="0"/>
    </xf>
    <xf numFmtId="0" fontId="14" fillId="7" borderId="3" xfId="0" applyFont="1" applyFill="1" applyBorder="1" applyAlignment="1" applyProtection="1">
      <alignment horizontal="left" vertical="center" wrapText="1"/>
      <protection locked="0"/>
    </xf>
    <xf numFmtId="0" fontId="19" fillId="7" borderId="3" xfId="0" applyFont="1" applyFill="1" applyBorder="1" applyAlignment="1" applyProtection="1">
      <alignment horizontal="left" vertical="top" wrapText="1"/>
      <protection locked="0"/>
    </xf>
    <xf numFmtId="0" fontId="20" fillId="7" borderId="3" xfId="0" applyFont="1" applyFill="1" applyBorder="1" applyAlignment="1" applyProtection="1">
      <alignment vertical="top" wrapText="1"/>
      <protection locked="0"/>
    </xf>
    <xf numFmtId="0" fontId="13" fillId="7" borderId="12" xfId="0" applyFont="1" applyFill="1" applyBorder="1" applyAlignment="1" applyProtection="1">
      <alignment horizontal="left" vertical="top" wrapText="1"/>
      <protection locked="0"/>
    </xf>
    <xf numFmtId="0" fontId="13" fillId="9" borderId="12" xfId="0" applyFont="1" applyFill="1" applyBorder="1" applyAlignment="1" applyProtection="1">
      <alignment horizontal="left" vertical="top" wrapText="1"/>
      <protection locked="0"/>
    </xf>
    <xf numFmtId="0" fontId="19" fillId="9" borderId="3" xfId="0" applyFont="1" applyFill="1" applyBorder="1" applyAlignment="1" applyProtection="1">
      <alignment horizontal="left" vertical="top" wrapText="1"/>
      <protection locked="0"/>
    </xf>
    <xf numFmtId="0" fontId="20" fillId="9" borderId="3" xfId="0" applyFont="1" applyFill="1" applyBorder="1" applyAlignment="1" applyProtection="1">
      <alignment vertical="top" wrapText="1"/>
      <protection locked="0"/>
    </xf>
    <xf numFmtId="0" fontId="24" fillId="7" borderId="2" xfId="0" applyFont="1" applyFill="1" applyBorder="1" applyAlignment="1" applyProtection="1">
      <alignment horizontal="left" vertical="top" wrapText="1"/>
      <protection locked="0"/>
    </xf>
    <xf numFmtId="0" fontId="8" fillId="7" borderId="3" xfId="0" applyFont="1" applyFill="1" applyBorder="1" applyAlignment="1" applyProtection="1">
      <alignment horizontal="left" vertical="center" wrapText="1"/>
      <protection locked="0"/>
    </xf>
    <xf numFmtId="166" fontId="24" fillId="7" borderId="3" xfId="0" applyNumberFormat="1" applyFont="1" applyFill="1" applyBorder="1" applyAlignment="1" applyProtection="1">
      <alignment horizontal="left" vertical="top" wrapText="1"/>
      <protection locked="0"/>
    </xf>
    <xf numFmtId="0" fontId="24" fillId="7" borderId="3" xfId="0" applyFont="1" applyFill="1" applyBorder="1" applyAlignment="1" applyProtection="1">
      <alignment horizontal="left" vertical="top" wrapText="1"/>
      <protection locked="0"/>
    </xf>
    <xf numFmtId="0" fontId="16" fillId="0" borderId="3" xfId="0" applyFont="1" applyBorder="1" applyAlignment="1">
      <alignment horizontal="left" vertical="top" wrapText="1"/>
    </xf>
    <xf numFmtId="0" fontId="19" fillId="7" borderId="3" xfId="0" applyFont="1" applyFill="1" applyBorder="1" applyAlignment="1">
      <alignment horizontal="left" vertical="top"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4" fillId="9" borderId="3" xfId="0" applyFont="1" applyFill="1" applyBorder="1" applyAlignment="1" applyProtection="1">
      <alignment horizontal="left" vertical="center" wrapText="1"/>
      <protection locked="0"/>
    </xf>
    <xf numFmtId="167" fontId="18" fillId="0" borderId="3" xfId="0" applyNumberFormat="1" applyFont="1" applyBorder="1" applyAlignment="1">
      <alignment horizontal="center" vertical="top" wrapText="1"/>
    </xf>
    <xf numFmtId="167" fontId="18" fillId="9" borderId="3" xfId="0" applyNumberFormat="1" applyFont="1" applyFill="1" applyBorder="1" applyAlignment="1">
      <alignment horizontal="center" vertical="top" wrapText="1"/>
    </xf>
    <xf numFmtId="167" fontId="21" fillId="7" borderId="3" xfId="0" applyNumberFormat="1" applyFont="1" applyFill="1" applyBorder="1" applyAlignment="1">
      <alignment horizontal="center" vertical="top" wrapText="1"/>
    </xf>
    <xf numFmtId="167" fontId="21" fillId="9" borderId="3" xfId="0" applyNumberFormat="1" applyFont="1" applyFill="1" applyBorder="1" applyAlignment="1">
      <alignment horizontal="left" vertical="top" wrapText="1"/>
    </xf>
    <xf numFmtId="167" fontId="24" fillId="7" borderId="3" xfId="0" applyNumberFormat="1" applyFont="1" applyFill="1" applyBorder="1" applyAlignment="1">
      <alignment horizontal="center" vertical="top" wrapText="1"/>
    </xf>
    <xf numFmtId="168" fontId="8" fillId="7" borderId="3" xfId="0" applyNumberFormat="1" applyFont="1" applyFill="1" applyBorder="1"/>
    <xf numFmtId="168" fontId="20" fillId="7" borderId="3" xfId="0" applyNumberFormat="1" applyFont="1" applyFill="1" applyBorder="1"/>
    <xf numFmtId="167" fontId="31" fillId="0" borderId="3" xfId="0" applyNumberFormat="1" applyFont="1" applyBorder="1" applyAlignment="1" applyProtection="1">
      <alignment horizontal="center" vertical="top" wrapText="1"/>
      <protection locked="0"/>
    </xf>
    <xf numFmtId="0" fontId="31" fillId="0" borderId="3" xfId="0" applyFont="1" applyBorder="1" applyAlignment="1" applyProtection="1">
      <alignment horizontal="center" vertical="top" wrapText="1"/>
      <protection locked="0"/>
    </xf>
    <xf numFmtId="0" fontId="2" fillId="2" borderId="1" xfId="0" applyFont="1" applyFill="1" applyBorder="1" applyAlignment="1">
      <alignment horizontal="center"/>
    </xf>
    <xf numFmtId="0" fontId="3" fillId="2" borderId="1" xfId="0"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13" fillId="0" borderId="7"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22" fillId="0" borderId="3" xfId="0" applyFont="1" applyBorder="1" applyAlignment="1" applyProtection="1">
      <alignment horizontal="left" vertical="center"/>
      <protection locked="0"/>
    </xf>
    <xf numFmtId="0" fontId="14" fillId="0" borderId="9" xfId="0" applyFont="1" applyBorder="1" applyAlignment="1" applyProtection="1">
      <alignment horizontal="left" vertical="center" wrapText="1"/>
      <protection locked="0"/>
    </xf>
    <xf numFmtId="0" fontId="14" fillId="9" borderId="3" xfId="0" applyFont="1" applyFill="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8" fillId="7" borderId="4" xfId="0" applyFont="1" applyFill="1" applyBorder="1" applyAlignment="1">
      <alignment horizontal="center" vertical="center" wrapText="1"/>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3"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26" fillId="7" borderId="4" xfId="0" applyFont="1" applyFill="1" applyBorder="1" applyAlignment="1">
      <alignment horizontal="center"/>
    </xf>
  </cellXfs>
  <cellStyles count="7">
    <cellStyle name="Normal" xfId="0" builtinId="0"/>
    <cellStyle name="Pivot Table Category" xfId="1" xr:uid="{00000000-0005-0000-0000-000006000000}"/>
    <cellStyle name="Pivot Table Corner" xfId="2" xr:uid="{00000000-0005-0000-0000-000007000000}"/>
    <cellStyle name="Pivot Table Field" xfId="3" xr:uid="{00000000-0005-0000-0000-000008000000}"/>
    <cellStyle name="Pivot Table Result" xfId="4" xr:uid="{00000000-0005-0000-0000-000009000000}"/>
    <cellStyle name="Pivot Table Title" xfId="5" xr:uid="{00000000-0005-0000-0000-00000A000000}"/>
    <cellStyle name="Pivot Table Value" xfId="6"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2CC"/>
      <rgbColor rgb="FFD9D9D9"/>
      <rgbColor rgb="FF660066"/>
      <rgbColor rgb="FFFF8080"/>
      <rgbColor rgb="FF0066CC"/>
      <rgbColor rgb="FFB3CEFB"/>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personId="{00000000-0000-0000-0000-000000000000}" id="{3DA55439-7C79-4A08-A6C2-86D670F99593}">
    <text>[Threaded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abSelected="1" zoomScale="186" zoomScaleNormal="100" workbookViewId="0">
      <selection activeCell="A3" sqref="A3:K14"/>
    </sheetView>
  </sheetViews>
  <sheetFormatPr baseColWidth="10" defaultColWidth="8.5" defaultRowHeight="13" x14ac:dyDescent="0.15"/>
  <sheetData>
    <row r="1" spans="1:11" ht="19" x14ac:dyDescent="0.25">
      <c r="A1" s="87" t="s">
        <v>0</v>
      </c>
      <c r="B1" s="87"/>
      <c r="C1" s="87"/>
      <c r="D1" s="87"/>
      <c r="E1" s="87"/>
      <c r="F1" s="87"/>
      <c r="G1" s="87"/>
      <c r="H1" s="87"/>
      <c r="I1" s="87"/>
      <c r="J1" s="87"/>
      <c r="K1" s="87"/>
    </row>
    <row r="2" spans="1:11" ht="32.25" customHeight="1" x14ac:dyDescent="0.15">
      <c r="A2" s="88" t="s">
        <v>1</v>
      </c>
      <c r="B2" s="88"/>
      <c r="C2" s="88"/>
      <c r="D2" s="88"/>
      <c r="E2" s="88"/>
      <c r="F2" s="88"/>
      <c r="G2" s="88"/>
      <c r="H2" s="88"/>
      <c r="I2" s="88"/>
      <c r="J2" s="88"/>
      <c r="K2" s="88"/>
    </row>
    <row r="3" spans="1:11" ht="12" customHeight="1" x14ac:dyDescent="0.15">
      <c r="A3" s="89" t="s">
        <v>184</v>
      </c>
      <c r="B3" s="90"/>
      <c r="C3" s="90"/>
      <c r="D3" s="90"/>
      <c r="E3" s="90"/>
      <c r="F3" s="90"/>
      <c r="G3" s="90"/>
      <c r="H3" s="90"/>
      <c r="I3" s="90"/>
      <c r="J3" s="90"/>
      <c r="K3" s="90"/>
    </row>
    <row r="4" spans="1:11" ht="12" customHeight="1" x14ac:dyDescent="0.15">
      <c r="A4" s="90"/>
      <c r="B4" s="90"/>
      <c r="C4" s="90"/>
      <c r="D4" s="90"/>
      <c r="E4" s="90"/>
      <c r="F4" s="90"/>
      <c r="G4" s="90"/>
      <c r="H4" s="90"/>
      <c r="I4" s="90"/>
      <c r="J4" s="90"/>
      <c r="K4" s="90"/>
    </row>
    <row r="5" spans="1:11" ht="12" customHeight="1" x14ac:dyDescent="0.15">
      <c r="A5" s="90"/>
      <c r="B5" s="90"/>
      <c r="C5" s="90"/>
      <c r="D5" s="90"/>
      <c r="E5" s="90"/>
      <c r="F5" s="90"/>
      <c r="G5" s="90"/>
      <c r="H5" s="90"/>
      <c r="I5" s="90"/>
      <c r="J5" s="90"/>
      <c r="K5" s="90"/>
    </row>
    <row r="6" spans="1:11" ht="12" customHeight="1" x14ac:dyDescent="0.15">
      <c r="A6" s="90"/>
      <c r="B6" s="90"/>
      <c r="C6" s="90"/>
      <c r="D6" s="90"/>
      <c r="E6" s="90"/>
      <c r="F6" s="90"/>
      <c r="G6" s="90"/>
      <c r="H6" s="90"/>
      <c r="I6" s="90"/>
      <c r="J6" s="90"/>
      <c r="K6" s="90"/>
    </row>
    <row r="7" spans="1:11" ht="12" customHeight="1" x14ac:dyDescent="0.15">
      <c r="A7" s="90"/>
      <c r="B7" s="90"/>
      <c r="C7" s="90"/>
      <c r="D7" s="90"/>
      <c r="E7" s="90"/>
      <c r="F7" s="90"/>
      <c r="G7" s="90"/>
      <c r="H7" s="90"/>
      <c r="I7" s="90"/>
      <c r="J7" s="90"/>
      <c r="K7" s="90"/>
    </row>
    <row r="8" spans="1:11" ht="12" customHeight="1" x14ac:dyDescent="0.15">
      <c r="A8" s="90"/>
      <c r="B8" s="90"/>
      <c r="C8" s="90"/>
      <c r="D8" s="90"/>
      <c r="E8" s="90"/>
      <c r="F8" s="90"/>
      <c r="G8" s="90"/>
      <c r="H8" s="90"/>
      <c r="I8" s="90"/>
      <c r="J8" s="90"/>
      <c r="K8" s="90"/>
    </row>
    <row r="9" spans="1:11" ht="12" customHeight="1" x14ac:dyDescent="0.15">
      <c r="A9" s="90"/>
      <c r="B9" s="90"/>
      <c r="C9" s="90"/>
      <c r="D9" s="90"/>
      <c r="E9" s="90"/>
      <c r="F9" s="90"/>
      <c r="G9" s="90"/>
      <c r="H9" s="90"/>
      <c r="I9" s="90"/>
      <c r="J9" s="90"/>
      <c r="K9" s="90"/>
    </row>
    <row r="10" spans="1:11" ht="12" customHeight="1" x14ac:dyDescent="0.15">
      <c r="A10" s="90"/>
      <c r="B10" s="90"/>
      <c r="C10" s="90"/>
      <c r="D10" s="90"/>
      <c r="E10" s="90"/>
      <c r="F10" s="90"/>
      <c r="G10" s="90"/>
      <c r="H10" s="90"/>
      <c r="I10" s="90"/>
      <c r="J10" s="90"/>
      <c r="K10" s="90"/>
    </row>
    <row r="11" spans="1:11" ht="12" customHeight="1" x14ac:dyDescent="0.15">
      <c r="A11" s="90"/>
      <c r="B11" s="90"/>
      <c r="C11" s="90"/>
      <c r="D11" s="90"/>
      <c r="E11" s="90"/>
      <c r="F11" s="90"/>
      <c r="G11" s="90"/>
      <c r="H11" s="90"/>
      <c r="I11" s="90"/>
      <c r="J11" s="90"/>
      <c r="K11" s="90"/>
    </row>
    <row r="12" spans="1:11" ht="12" customHeight="1" x14ac:dyDescent="0.15">
      <c r="A12" s="90"/>
      <c r="B12" s="90"/>
      <c r="C12" s="90"/>
      <c r="D12" s="90"/>
      <c r="E12" s="90"/>
      <c r="F12" s="90"/>
      <c r="G12" s="90"/>
      <c r="H12" s="90"/>
      <c r="I12" s="90"/>
      <c r="J12" s="90"/>
      <c r="K12" s="90"/>
    </row>
    <row r="13" spans="1:11" ht="12" customHeight="1" x14ac:dyDescent="0.15">
      <c r="A13" s="90"/>
      <c r="B13" s="90"/>
      <c r="C13" s="90"/>
      <c r="D13" s="90"/>
      <c r="E13" s="90"/>
      <c r="F13" s="90"/>
      <c r="G13" s="90"/>
      <c r="H13" s="90"/>
      <c r="I13" s="90"/>
      <c r="J13" s="90"/>
      <c r="K13" s="90"/>
    </row>
    <row r="14" spans="1:11" ht="12" customHeight="1" x14ac:dyDescent="0.15">
      <c r="A14" s="90"/>
      <c r="B14" s="90"/>
      <c r="C14" s="90"/>
      <c r="D14" s="90"/>
      <c r="E14" s="90"/>
      <c r="F14" s="90"/>
      <c r="G14" s="90"/>
      <c r="H14" s="90"/>
      <c r="I14" s="90"/>
      <c r="J14" s="90"/>
      <c r="K14" s="90"/>
    </row>
  </sheetData>
  <mergeCells count="3">
    <mergeCell ref="A1:K1"/>
    <mergeCell ref="A2:K2"/>
    <mergeCell ref="A3:K14"/>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0"/>
  <sheetViews>
    <sheetView zoomScale="174" zoomScaleNormal="90" workbookViewId="0">
      <pane ySplit="3" topLeftCell="A64" activePane="bottomLeft" state="frozen"/>
      <selection pane="bottomLeft" activeCell="M88" sqref="M88"/>
    </sheetView>
  </sheetViews>
  <sheetFormatPr baseColWidth="10" defaultColWidth="12.5" defaultRowHeight="14" x14ac:dyDescent="0.2"/>
  <cols>
    <col min="1" max="1" width="31.5" style="1" customWidth="1"/>
    <col min="2" max="2" width="38.1640625" style="2" customWidth="1"/>
    <col min="3" max="3" width="13.6640625" style="3" customWidth="1"/>
    <col min="4" max="4" width="14.5" style="3" customWidth="1"/>
    <col min="5" max="5" width="14.1640625" style="1" customWidth="1"/>
    <col min="6" max="6" width="21.83203125" style="1" customWidth="1"/>
    <col min="7" max="7" width="34.5" style="1" customWidth="1"/>
    <col min="8" max="8" width="5.1640625" customWidth="1"/>
    <col min="9" max="9" width="15.5" style="4" customWidth="1"/>
    <col min="10" max="10" width="5.83203125" customWidth="1"/>
    <col min="11" max="11" width="15.83203125" style="4" customWidth="1"/>
    <col min="12" max="12" width="5" customWidth="1"/>
    <col min="13" max="13" width="16" style="4" customWidth="1"/>
    <col min="14" max="14" width="16.33203125" customWidth="1"/>
    <col min="16" max="17" width="40.83203125" hidden="1" customWidth="1"/>
    <col min="18" max="20" width="12.5" hidden="1"/>
  </cols>
  <sheetData>
    <row r="1" spans="1:20" s="11" customFormat="1" ht="15.75" customHeight="1" x14ac:dyDescent="0.2">
      <c r="A1" s="5"/>
      <c r="B1" s="6"/>
      <c r="C1" s="7"/>
      <c r="D1" s="7"/>
      <c r="E1" s="8"/>
      <c r="F1" s="8"/>
      <c r="G1" s="8"/>
      <c r="H1" s="9"/>
      <c r="I1" s="10"/>
      <c r="K1" s="12"/>
      <c r="M1" s="12"/>
    </row>
    <row r="2" spans="1:20" s="15" customFormat="1" ht="27.75" customHeight="1" x14ac:dyDescent="0.15">
      <c r="A2" s="108" t="s">
        <v>2</v>
      </c>
      <c r="B2" s="104" t="s">
        <v>3</v>
      </c>
      <c r="C2" s="104" t="s">
        <v>4</v>
      </c>
      <c r="D2" s="104" t="s">
        <v>5</v>
      </c>
      <c r="E2" s="104" t="s">
        <v>6</v>
      </c>
      <c r="F2" s="104" t="s">
        <v>7</v>
      </c>
      <c r="G2" s="104" t="s">
        <v>8</v>
      </c>
      <c r="H2" s="105" t="s">
        <v>9</v>
      </c>
      <c r="I2" s="105"/>
      <c r="J2" s="106" t="s">
        <v>10</v>
      </c>
      <c r="K2" s="106"/>
      <c r="L2" s="107" t="s">
        <v>11</v>
      </c>
      <c r="M2" s="107"/>
      <c r="N2" s="101" t="s">
        <v>12</v>
      </c>
      <c r="O2" s="13"/>
      <c r="P2" s="14" t="s">
        <v>13</v>
      </c>
      <c r="Q2" s="14" t="s">
        <v>14</v>
      </c>
      <c r="R2" s="14" t="s">
        <v>5</v>
      </c>
      <c r="S2" s="14" t="s">
        <v>15</v>
      </c>
      <c r="T2" s="14" t="s">
        <v>16</v>
      </c>
    </row>
    <row r="3" spans="1:20" s="15" customFormat="1" ht="16" x14ac:dyDescent="0.15">
      <c r="A3" s="108"/>
      <c r="B3" s="104"/>
      <c r="C3" s="104"/>
      <c r="D3" s="104"/>
      <c r="E3" s="104"/>
      <c r="F3" s="104"/>
      <c r="G3" s="104"/>
      <c r="H3" s="74" t="s">
        <v>17</v>
      </c>
      <c r="I3" s="16" t="s">
        <v>18</v>
      </c>
      <c r="J3" s="75" t="s">
        <v>17</v>
      </c>
      <c r="K3" s="17" t="s">
        <v>19</v>
      </c>
      <c r="L3" s="76" t="s">
        <v>17</v>
      </c>
      <c r="M3" s="18" t="s">
        <v>19</v>
      </c>
      <c r="N3" s="101"/>
      <c r="O3" s="13"/>
      <c r="P3" s="13"/>
      <c r="Q3" s="13"/>
      <c r="R3" s="13"/>
      <c r="S3" s="13"/>
      <c r="T3" s="13"/>
    </row>
    <row r="4" spans="1:20" ht="3" customHeight="1" x14ac:dyDescent="0.2">
      <c r="A4" s="19"/>
      <c r="B4" s="20"/>
      <c r="C4" s="21"/>
      <c r="D4" s="21"/>
      <c r="E4" s="22"/>
      <c r="F4" s="22"/>
      <c r="G4" s="22"/>
      <c r="H4" s="23"/>
      <c r="I4" s="24"/>
      <c r="J4" s="23"/>
      <c r="K4" s="24"/>
      <c r="L4" s="23"/>
      <c r="M4" s="24"/>
      <c r="N4" s="25"/>
      <c r="O4" s="25"/>
      <c r="P4" s="25"/>
      <c r="Q4" s="25"/>
      <c r="R4" s="25"/>
      <c r="S4" s="25"/>
      <c r="T4" s="25"/>
    </row>
    <row r="5" spans="1:20" ht="36" x14ac:dyDescent="0.15">
      <c r="A5" s="102" t="s">
        <v>20</v>
      </c>
      <c r="B5" s="92" t="s">
        <v>21</v>
      </c>
      <c r="C5" s="72" t="str">
        <f t="shared" ref="C5:D10" si="0">Q5</f>
        <v xml:space="preserve">Guidance, Counseling and Testing </v>
      </c>
      <c r="D5" s="72" t="str">
        <f t="shared" si="0"/>
        <v>01-Professional Salaries</v>
      </c>
      <c r="E5" s="57" t="s">
        <v>22</v>
      </c>
      <c r="F5" s="57" t="s">
        <v>23</v>
      </c>
      <c r="G5" s="58" t="s">
        <v>24</v>
      </c>
      <c r="H5" s="26"/>
      <c r="I5" s="85">
        <v>16415985</v>
      </c>
      <c r="J5" s="27"/>
      <c r="K5" s="85">
        <v>17400944</v>
      </c>
      <c r="L5" s="27"/>
      <c r="M5" s="85">
        <v>17922972</v>
      </c>
      <c r="P5" t="str">
        <f t="shared" ref="P5:P36" si="1">_xlfn.CONCAT(F5,"-",E5)</f>
        <v>Guidance and Psychological-Salaries - Other</v>
      </c>
      <c r="Q5" t="str">
        <f>IFERROR(VLOOKUP($P5,'Short Crosswalk'!$A$1:$G$29,4,0),"")</f>
        <v xml:space="preserve">Guidance, Counseling and Testing </v>
      </c>
      <c r="R5" t="str">
        <f>IFERROR(VLOOKUP($P5,'Short Crosswalk'!$A$1:$G$29,7,0),"")</f>
        <v>01-Professional Salaries</v>
      </c>
      <c r="S5" t="str">
        <f t="shared" ref="S5:S36" si="2">_xlfn.CONCAT(Q5," ", R5)</f>
        <v>Guidance, Counseling and Testing  01-Professional Salaries</v>
      </c>
      <c r="T5">
        <f t="shared" ref="T5:T36" si="3">IFERROR(VALUE(LEFT(D5,2)),"")</f>
        <v>1</v>
      </c>
    </row>
    <row r="6" spans="1:20" ht="24" x14ac:dyDescent="0.15">
      <c r="A6" s="102"/>
      <c r="B6" s="92"/>
      <c r="C6" s="72" t="str">
        <f t="shared" si="0"/>
        <v xml:space="preserve">Guidance, Counseling and Testing </v>
      </c>
      <c r="D6" s="72" t="str">
        <f t="shared" si="0"/>
        <v>04-Contracted Services</v>
      </c>
      <c r="E6" s="57" t="s">
        <v>25</v>
      </c>
      <c r="F6" s="57" t="s">
        <v>23</v>
      </c>
      <c r="G6" s="58" t="s">
        <v>26</v>
      </c>
      <c r="H6" s="28"/>
      <c r="I6" s="85">
        <v>160000</v>
      </c>
      <c r="J6" s="28"/>
      <c r="K6" s="85">
        <v>160000</v>
      </c>
      <c r="L6" s="28"/>
      <c r="M6" s="85">
        <v>160000</v>
      </c>
      <c r="P6" t="str">
        <f t="shared" si="1"/>
        <v>Guidance and Psychological-Contractual Services</v>
      </c>
      <c r="Q6" t="str">
        <f>IFERROR(VLOOKUP($P6,'Short Crosswalk'!$A$1:$G$29,4,0),"")</f>
        <v xml:space="preserve">Guidance, Counseling and Testing </v>
      </c>
      <c r="R6" t="str">
        <f>IFERROR(VLOOKUP($P6,'Short Crosswalk'!$A$1:$G$29,7,0),"")</f>
        <v>04-Contracted Services</v>
      </c>
      <c r="S6" t="str">
        <f t="shared" si="2"/>
        <v>Guidance, Counseling and Testing  04-Contracted Services</v>
      </c>
      <c r="T6">
        <f t="shared" si="3"/>
        <v>4</v>
      </c>
    </row>
    <row r="7" spans="1:20" ht="36" x14ac:dyDescent="0.15">
      <c r="A7" s="102"/>
      <c r="B7" s="92"/>
      <c r="C7" s="72" t="str">
        <f t="shared" si="0"/>
        <v xml:space="preserve">Instructional Materials, Equipment and Technology </v>
      </c>
      <c r="D7" s="72" t="str">
        <f t="shared" si="0"/>
        <v>05-Supplies and Materials</v>
      </c>
      <c r="E7" s="57" t="s">
        <v>27</v>
      </c>
      <c r="F7" s="57" t="s">
        <v>28</v>
      </c>
      <c r="G7" s="58" t="s">
        <v>29</v>
      </c>
      <c r="H7" s="28"/>
      <c r="I7" s="78">
        <v>220000</v>
      </c>
      <c r="J7" s="28"/>
      <c r="K7" s="78">
        <v>220000</v>
      </c>
      <c r="L7" s="28"/>
      <c r="M7" s="78">
        <v>220000</v>
      </c>
      <c r="P7" t="str">
        <f t="shared" si="1"/>
        <v>Instructional Materials, Equip., and Tech.-Supplies and Materials</v>
      </c>
      <c r="Q7" t="str">
        <f>IFERROR(VLOOKUP($P7,'Short Crosswalk'!$A$1:$G$29,4,0),"")</f>
        <v xml:space="preserve">Instructional Materials, Equipment and Technology </v>
      </c>
      <c r="R7" t="str">
        <f>IFERROR(VLOOKUP($P7,'Short Crosswalk'!$A$1:$G$29,7,0),"")</f>
        <v>05-Supplies and Materials</v>
      </c>
      <c r="S7" t="str">
        <f t="shared" si="2"/>
        <v>Instructional Materials, Equipment and Technology  05-Supplies and Materials</v>
      </c>
      <c r="T7">
        <f t="shared" si="3"/>
        <v>5</v>
      </c>
    </row>
    <row r="8" spans="1:20" ht="24" x14ac:dyDescent="0.15">
      <c r="A8" s="102"/>
      <c r="B8" s="92"/>
      <c r="C8" s="72" t="str">
        <f t="shared" si="0"/>
        <v>Professional Development</v>
      </c>
      <c r="D8" s="72" t="str">
        <f t="shared" si="0"/>
        <v>04-Contracted Services</v>
      </c>
      <c r="E8" s="57" t="s">
        <v>25</v>
      </c>
      <c r="F8" s="57" t="s">
        <v>30</v>
      </c>
      <c r="G8" s="58" t="s">
        <v>31</v>
      </c>
      <c r="H8" s="28"/>
      <c r="I8" s="78"/>
      <c r="J8" s="28"/>
      <c r="K8" s="78"/>
      <c r="L8" s="28"/>
      <c r="M8" s="78"/>
      <c r="P8" t="str">
        <f t="shared" si="1"/>
        <v>Professional Development-Contractual Services</v>
      </c>
      <c r="Q8" t="str">
        <f>IFERROR(VLOOKUP($P8,'Short Crosswalk'!$A$1:$G$29,4,0),"")</f>
        <v>Professional Development</v>
      </c>
      <c r="R8" t="str">
        <f>IFERROR(VLOOKUP($P8,'Short Crosswalk'!$A$1:$G$29,7,0),"")</f>
        <v>04-Contracted Services</v>
      </c>
      <c r="S8" t="str">
        <f t="shared" si="2"/>
        <v>Professional Development 04-Contracted Services</v>
      </c>
      <c r="T8">
        <f t="shared" si="3"/>
        <v>4</v>
      </c>
    </row>
    <row r="9" spans="1:20" ht="24" x14ac:dyDescent="0.15">
      <c r="A9" s="102"/>
      <c r="B9" s="92"/>
      <c r="C9" s="72" t="str">
        <f t="shared" si="0"/>
        <v xml:space="preserve">Operations and Maintenance </v>
      </c>
      <c r="D9" s="72" t="str">
        <f t="shared" si="0"/>
        <v>05-Supplies and Materials</v>
      </c>
      <c r="E9" s="57" t="s">
        <v>27</v>
      </c>
      <c r="F9" s="57" t="s">
        <v>32</v>
      </c>
      <c r="G9" s="59" t="s">
        <v>33</v>
      </c>
      <c r="H9" s="28"/>
      <c r="I9" s="78">
        <v>9553413</v>
      </c>
      <c r="J9" s="28"/>
      <c r="K9" s="78">
        <v>9553413</v>
      </c>
      <c r="L9" s="28"/>
      <c r="M9" s="78">
        <v>9553413</v>
      </c>
      <c r="P9" t="str">
        <f t="shared" si="1"/>
        <v>Operations and Maintenance-Supplies and Materials</v>
      </c>
      <c r="Q9" t="str">
        <f>IFERROR(VLOOKUP($P9,'Short Crosswalk'!$A$1:$G$29,4,0),"")</f>
        <v xml:space="preserve">Operations and Maintenance </v>
      </c>
      <c r="R9" t="str">
        <f>IFERROR(VLOOKUP($P9,'Short Crosswalk'!$A$1:$G$29,7,0),"")</f>
        <v>05-Supplies and Materials</v>
      </c>
      <c r="S9" t="str">
        <f t="shared" si="2"/>
        <v>Operations and Maintenance  05-Supplies and Materials</v>
      </c>
      <c r="T9">
        <f t="shared" si="3"/>
        <v>5</v>
      </c>
    </row>
    <row r="10" spans="1:20" ht="24" x14ac:dyDescent="0.15">
      <c r="A10" s="102"/>
      <c r="B10" s="92"/>
      <c r="C10" s="72" t="str">
        <f t="shared" si="0"/>
        <v xml:space="preserve">Benefits and Fixed Charges </v>
      </c>
      <c r="D10" s="72" t="str">
        <f t="shared" si="0"/>
        <v>04-Contracted Services</v>
      </c>
      <c r="E10" s="57" t="s">
        <v>25</v>
      </c>
      <c r="F10" s="57" t="s">
        <v>34</v>
      </c>
      <c r="G10" s="59" t="s">
        <v>35</v>
      </c>
      <c r="H10" s="28"/>
      <c r="I10" s="79"/>
      <c r="J10" s="28"/>
      <c r="K10" s="79"/>
      <c r="L10" s="28"/>
      <c r="M10" s="79"/>
      <c r="P10" t="str">
        <f t="shared" si="1"/>
        <v>Benefits and Fixed Charges -Contractual Services</v>
      </c>
      <c r="Q10" t="str">
        <f>IFERROR(VLOOKUP($P10,'Short Crosswalk'!$A$1:$G$29,4,0),"")</f>
        <v xml:space="preserve">Benefits and Fixed Charges </v>
      </c>
      <c r="R10" t="str">
        <f>IFERROR(VLOOKUP($P10,'Short Crosswalk'!$A$1:$G$29,7,0),"")</f>
        <v>04-Contracted Services</v>
      </c>
      <c r="S10" t="str">
        <f t="shared" si="2"/>
        <v>Benefits and Fixed Charges  04-Contracted Services</v>
      </c>
      <c r="T10">
        <f t="shared" si="3"/>
        <v>4</v>
      </c>
    </row>
    <row r="11" spans="1:20" ht="13.5" customHeight="1" x14ac:dyDescent="0.2">
      <c r="A11" s="60"/>
      <c r="B11" s="61"/>
      <c r="C11" s="73"/>
      <c r="D11" s="73"/>
      <c r="E11" s="62"/>
      <c r="F11" s="62"/>
      <c r="G11" s="63" t="s">
        <v>36</v>
      </c>
      <c r="H11" s="29">
        <f>H5</f>
        <v>0</v>
      </c>
      <c r="I11" s="80">
        <f>SUM(I5:I10)</f>
        <v>26349398</v>
      </c>
      <c r="J11" s="29">
        <f>J5</f>
        <v>0</v>
      </c>
      <c r="K11" s="80">
        <f>SUM(K5:K10)</f>
        <v>27334357</v>
      </c>
      <c r="L11" s="29">
        <f>L5</f>
        <v>0</v>
      </c>
      <c r="M11" s="80">
        <f>SUM(M5:M10)</f>
        <v>27856385</v>
      </c>
      <c r="N11" s="84">
        <f>SUM(I11+K11+M11)</f>
        <v>81540140</v>
      </c>
      <c r="P11" t="str">
        <f t="shared" si="1"/>
        <v>-</v>
      </c>
      <c r="Q11" t="str">
        <f>IFERROR(VLOOKUP($P11,'Short Crosswalk'!$A$1:$G$29,4,0),"")</f>
        <v/>
      </c>
      <c r="R11" t="str">
        <f>IFERROR(VLOOKUP($P11,'Short Crosswalk'!$A$1:$G$29,7,0),"")</f>
        <v/>
      </c>
      <c r="S11" t="str">
        <f t="shared" si="2"/>
        <v xml:space="preserve"> </v>
      </c>
      <c r="T11" t="str">
        <f t="shared" si="3"/>
        <v/>
      </c>
    </row>
    <row r="12" spans="1:20" ht="24" x14ac:dyDescent="0.15">
      <c r="A12" s="103" t="s">
        <v>37</v>
      </c>
      <c r="B12" s="92" t="s">
        <v>38</v>
      </c>
      <c r="C12" s="72" t="str">
        <f t="shared" ref="C12:D16" si="4">Q12</f>
        <v>Instruction</v>
      </c>
      <c r="D12" s="72" t="str">
        <f t="shared" si="4"/>
        <v>01-Professional Salaries</v>
      </c>
      <c r="E12" s="57" t="s">
        <v>39</v>
      </c>
      <c r="F12" s="57" t="s">
        <v>40</v>
      </c>
      <c r="G12" s="59" t="s">
        <v>41</v>
      </c>
      <c r="H12" s="27"/>
      <c r="I12" s="78">
        <v>1668596</v>
      </c>
      <c r="J12" s="27"/>
      <c r="K12" s="78">
        <v>1735340</v>
      </c>
      <c r="L12" s="27"/>
      <c r="M12" s="78">
        <v>1804753</v>
      </c>
      <c r="P12" t="str">
        <f t="shared" si="1"/>
        <v>Instruction Leadership-Salaries - Instructional</v>
      </c>
      <c r="Q12" t="str">
        <f>IFERROR(VLOOKUP($P12,'Short Crosswalk'!$A$1:$G$29,4,0),"")</f>
        <v>Instruction</v>
      </c>
      <c r="R12" t="str">
        <f>IFERROR(VLOOKUP($P12,'Short Crosswalk'!$A$1:$G$29,7,0),"")</f>
        <v>01-Professional Salaries</v>
      </c>
      <c r="S12" t="str">
        <f t="shared" si="2"/>
        <v>Instruction 01-Professional Salaries</v>
      </c>
      <c r="T12">
        <f t="shared" si="3"/>
        <v>1</v>
      </c>
    </row>
    <row r="13" spans="1:20" ht="24" x14ac:dyDescent="0.15">
      <c r="A13" s="103"/>
      <c r="B13" s="92"/>
      <c r="C13" s="72" t="str">
        <f t="shared" si="4"/>
        <v>Teachers</v>
      </c>
      <c r="D13" s="72" t="str">
        <f t="shared" si="4"/>
        <v>01-Professional Salaries</v>
      </c>
      <c r="E13" s="57" t="s">
        <v>39</v>
      </c>
      <c r="F13" s="57" t="s">
        <v>42</v>
      </c>
      <c r="G13" s="59" t="s">
        <v>43</v>
      </c>
      <c r="H13" s="27"/>
      <c r="I13" s="78"/>
      <c r="J13" s="27"/>
      <c r="K13" s="78"/>
      <c r="L13" s="27"/>
      <c r="M13" s="78"/>
      <c r="P13" t="str">
        <f t="shared" si="1"/>
        <v>Classroom &amp; Specialist Teachers-Salaries - Instructional</v>
      </c>
      <c r="Q13" t="str">
        <f>IFERROR(VLOOKUP($P13,'Short Crosswalk'!$A$1:$G$29,4,0),"")</f>
        <v>Teachers</v>
      </c>
      <c r="R13" t="str">
        <f>IFERROR(VLOOKUP($P13,'Short Crosswalk'!$A$1:$G$29,7,0),"")</f>
        <v>01-Professional Salaries</v>
      </c>
      <c r="S13" t="str">
        <f t="shared" si="2"/>
        <v>Teachers 01-Professional Salaries</v>
      </c>
      <c r="T13">
        <f t="shared" si="3"/>
        <v>1</v>
      </c>
    </row>
    <row r="14" spans="1:20" ht="36" x14ac:dyDescent="0.15">
      <c r="A14" s="103"/>
      <c r="B14" s="92"/>
      <c r="C14" s="72" t="str">
        <f t="shared" si="4"/>
        <v xml:space="preserve">Instructional Materials, Equipment and Technology </v>
      </c>
      <c r="D14" s="72" t="str">
        <f t="shared" si="4"/>
        <v>05-Supplies and Materials</v>
      </c>
      <c r="E14" s="57" t="s">
        <v>27</v>
      </c>
      <c r="F14" s="57" t="s">
        <v>28</v>
      </c>
      <c r="G14" s="59" t="s">
        <v>44</v>
      </c>
      <c r="H14" s="28"/>
      <c r="I14" s="78"/>
      <c r="J14" s="28"/>
      <c r="K14" s="78"/>
      <c r="L14" s="28"/>
      <c r="M14" s="78"/>
      <c r="P14" t="str">
        <f t="shared" si="1"/>
        <v>Instructional Materials, Equip., and Tech.-Supplies and Materials</v>
      </c>
      <c r="Q14" t="str">
        <f>IFERROR(VLOOKUP($P14,'Short Crosswalk'!$A$1:$G$29,4,0),"")</f>
        <v xml:space="preserve">Instructional Materials, Equipment and Technology </v>
      </c>
      <c r="R14" t="str">
        <f>IFERROR(VLOOKUP($P14,'Short Crosswalk'!$A$1:$G$29,7,0),"")</f>
        <v>05-Supplies and Materials</v>
      </c>
      <c r="S14" t="str">
        <f t="shared" si="2"/>
        <v>Instructional Materials, Equipment and Technology  05-Supplies and Materials</v>
      </c>
      <c r="T14">
        <f t="shared" si="3"/>
        <v>5</v>
      </c>
    </row>
    <row r="15" spans="1:20" ht="24" x14ac:dyDescent="0.15">
      <c r="A15" s="103"/>
      <c r="B15" s="92"/>
      <c r="C15" s="72" t="str">
        <f t="shared" si="4"/>
        <v>Professional Development</v>
      </c>
      <c r="D15" s="72" t="str">
        <f t="shared" si="4"/>
        <v>04-Contracted Services</v>
      </c>
      <c r="E15" s="57" t="s">
        <v>25</v>
      </c>
      <c r="F15" s="57" t="s">
        <v>30</v>
      </c>
      <c r="G15" s="59" t="s">
        <v>45</v>
      </c>
      <c r="H15" s="28"/>
      <c r="I15" s="78"/>
      <c r="J15" s="28"/>
      <c r="K15" s="78"/>
      <c r="L15" s="28"/>
      <c r="M15" s="78"/>
      <c r="P15" t="str">
        <f t="shared" si="1"/>
        <v>Professional Development-Contractual Services</v>
      </c>
      <c r="Q15" t="str">
        <f>IFERROR(VLOOKUP($P15,'Short Crosswalk'!$A$1:$G$29,4,0),"")</f>
        <v>Professional Development</v>
      </c>
      <c r="R15" t="str">
        <f>IFERROR(VLOOKUP($P15,'Short Crosswalk'!$A$1:$G$29,7,0),"")</f>
        <v>04-Contracted Services</v>
      </c>
      <c r="S15" t="str">
        <f t="shared" si="2"/>
        <v>Professional Development 04-Contracted Services</v>
      </c>
      <c r="T15">
        <f t="shared" si="3"/>
        <v>4</v>
      </c>
    </row>
    <row r="16" spans="1:20" ht="24" x14ac:dyDescent="0.15">
      <c r="A16" s="103"/>
      <c r="B16" s="92"/>
      <c r="C16" s="72" t="str">
        <f t="shared" si="4"/>
        <v xml:space="preserve">Benefits and Fixed Charges </v>
      </c>
      <c r="D16" s="72" t="str">
        <f t="shared" si="4"/>
        <v>04-Contracted Services</v>
      </c>
      <c r="E16" s="57" t="s">
        <v>25</v>
      </c>
      <c r="F16" s="57" t="s">
        <v>34</v>
      </c>
      <c r="G16" s="59" t="s">
        <v>35</v>
      </c>
      <c r="H16" s="28"/>
      <c r="I16" s="79"/>
      <c r="J16" s="28"/>
      <c r="K16" s="79"/>
      <c r="L16" s="28"/>
      <c r="M16" s="79"/>
      <c r="P16" t="str">
        <f t="shared" si="1"/>
        <v>Benefits and Fixed Charges -Contractual Services</v>
      </c>
      <c r="Q16" t="str">
        <f>IFERROR(VLOOKUP($P16,'Short Crosswalk'!$A$1:$G$29,4,0),"")</f>
        <v xml:space="preserve">Benefits and Fixed Charges </v>
      </c>
      <c r="R16" t="str">
        <f>IFERROR(VLOOKUP($P16,'Short Crosswalk'!$A$1:$G$29,7,0),"")</f>
        <v>04-Contracted Services</v>
      </c>
      <c r="S16" t="str">
        <f t="shared" si="2"/>
        <v>Benefits and Fixed Charges  04-Contracted Services</v>
      </c>
      <c r="T16">
        <f t="shared" si="3"/>
        <v>4</v>
      </c>
    </row>
    <row r="17" spans="1:20" ht="13.5" customHeight="1" x14ac:dyDescent="0.2">
      <c r="A17" s="60"/>
      <c r="B17" s="61"/>
      <c r="C17" s="73"/>
      <c r="D17" s="73"/>
      <c r="E17" s="62"/>
      <c r="F17" s="62"/>
      <c r="G17" s="63" t="s">
        <v>36</v>
      </c>
      <c r="H17" s="29">
        <f>H12+H13</f>
        <v>0</v>
      </c>
      <c r="I17" s="80">
        <f>SUM(I12:I16)</f>
        <v>1668596</v>
      </c>
      <c r="J17" s="29">
        <f>J12+J13</f>
        <v>0</v>
      </c>
      <c r="K17" s="80">
        <f>SUM(K12:K16)</f>
        <v>1735340</v>
      </c>
      <c r="L17" s="29">
        <f>L12+L13</f>
        <v>0</v>
      </c>
      <c r="M17" s="80">
        <f>SUM(M12:M16)</f>
        <v>1804753</v>
      </c>
      <c r="N17" s="84">
        <f>SUM(I17+K17+M17)</f>
        <v>5208689</v>
      </c>
      <c r="P17" t="str">
        <f t="shared" si="1"/>
        <v>-</v>
      </c>
      <c r="Q17" t="str">
        <f>IFERROR(VLOOKUP($P17,'Short Crosswalk'!$A$1:$G$29,4,0),"")</f>
        <v/>
      </c>
      <c r="R17" t="str">
        <f>IFERROR(VLOOKUP($P17,'Short Crosswalk'!$A$1:$G$29,7,0),"")</f>
        <v/>
      </c>
      <c r="S17" t="str">
        <f t="shared" si="2"/>
        <v xml:space="preserve"> </v>
      </c>
      <c r="T17" t="str">
        <f t="shared" si="3"/>
        <v/>
      </c>
    </row>
    <row r="18" spans="1:20" ht="24" x14ac:dyDescent="0.15">
      <c r="A18" s="91" t="s">
        <v>46</v>
      </c>
      <c r="B18" s="92" t="s">
        <v>47</v>
      </c>
      <c r="C18" s="72" t="str">
        <f t="shared" ref="C18:D21" si="5">Q18</f>
        <v>Pupil Services</v>
      </c>
      <c r="D18" s="72" t="str">
        <f t="shared" si="5"/>
        <v>03-Other Salaries</v>
      </c>
      <c r="E18" s="57" t="s">
        <v>22</v>
      </c>
      <c r="F18" s="57" t="s">
        <v>48</v>
      </c>
      <c r="G18" s="59" t="s">
        <v>49</v>
      </c>
      <c r="H18" s="27"/>
      <c r="I18" s="78">
        <v>828718</v>
      </c>
      <c r="J18" s="27"/>
      <c r="K18" s="78">
        <v>861867</v>
      </c>
      <c r="L18" s="27"/>
      <c r="M18" s="78">
        <v>896342</v>
      </c>
      <c r="P18" t="str">
        <f t="shared" si="1"/>
        <v>Pupil Services-Salaries - Other</v>
      </c>
      <c r="Q18" t="str">
        <f>IFERROR(VLOOKUP($P18,'Short Crosswalk'!$A$1:$G$29,4,0),"")</f>
        <v>Pupil Services</v>
      </c>
      <c r="R18" t="str">
        <f>IFERROR(VLOOKUP($P18,'Short Crosswalk'!$A$1:$G$29,7,0),"")</f>
        <v>03-Other Salaries</v>
      </c>
      <c r="S18" t="str">
        <f t="shared" si="2"/>
        <v>Pupil Services 03-Other Salaries</v>
      </c>
      <c r="T18">
        <f t="shared" si="3"/>
        <v>3</v>
      </c>
    </row>
    <row r="19" spans="1:20" ht="24" x14ac:dyDescent="0.15">
      <c r="A19" s="91"/>
      <c r="B19" s="92"/>
      <c r="C19" s="72" t="str">
        <f t="shared" si="5"/>
        <v>Professional Development</v>
      </c>
      <c r="D19" s="72" t="str">
        <f t="shared" si="5"/>
        <v>04-Contracted Services</v>
      </c>
      <c r="E19" s="57" t="s">
        <v>25</v>
      </c>
      <c r="F19" s="57" t="s">
        <v>30</v>
      </c>
      <c r="G19" s="59" t="s">
        <v>50</v>
      </c>
      <c r="H19" s="28"/>
      <c r="I19" s="78"/>
      <c r="J19" s="28"/>
      <c r="K19" s="78"/>
      <c r="L19" s="28"/>
      <c r="M19" s="78"/>
      <c r="P19" t="str">
        <f t="shared" si="1"/>
        <v>Professional Development-Contractual Services</v>
      </c>
      <c r="Q19" t="str">
        <f>IFERROR(VLOOKUP($P19,'Short Crosswalk'!$A$1:$G$29,4,0),"")</f>
        <v>Professional Development</v>
      </c>
      <c r="R19" t="str">
        <f>IFERROR(VLOOKUP($P19,'Short Crosswalk'!$A$1:$G$29,7,0),"")</f>
        <v>04-Contracted Services</v>
      </c>
      <c r="S19" t="str">
        <f t="shared" si="2"/>
        <v>Professional Development 04-Contracted Services</v>
      </c>
      <c r="T19">
        <f t="shared" si="3"/>
        <v>4</v>
      </c>
    </row>
    <row r="20" spans="1:20" ht="36" x14ac:dyDescent="0.15">
      <c r="A20" s="91"/>
      <c r="B20" s="92"/>
      <c r="C20" s="72" t="str">
        <f t="shared" si="5"/>
        <v>Teachers</v>
      </c>
      <c r="D20" s="72" t="str">
        <f t="shared" si="5"/>
        <v>01-Professional Salaries</v>
      </c>
      <c r="E20" s="57" t="s">
        <v>51</v>
      </c>
      <c r="F20" s="57" t="s">
        <v>42</v>
      </c>
      <c r="G20" s="59" t="s">
        <v>52</v>
      </c>
      <c r="H20" s="28"/>
      <c r="I20" s="78">
        <v>394000</v>
      </c>
      <c r="J20" s="28"/>
      <c r="K20" s="78">
        <v>394000</v>
      </c>
      <c r="L20" s="28"/>
      <c r="M20" s="78">
        <v>394000</v>
      </c>
      <c r="P20" t="str">
        <f t="shared" si="1"/>
        <v>Classroom &amp; Specialist Teachers-Stipends</v>
      </c>
      <c r="Q20" t="str">
        <f>IFERROR(VLOOKUP($P20,'Short Crosswalk'!$A$1:$G$29,4,0),"")</f>
        <v>Teachers</v>
      </c>
      <c r="R20" t="str">
        <f>IFERROR(VLOOKUP($P20,'Short Crosswalk'!$A$1:$G$29,7,0),"")</f>
        <v>01-Professional Salaries</v>
      </c>
      <c r="S20" t="str">
        <f t="shared" si="2"/>
        <v>Teachers 01-Professional Salaries</v>
      </c>
      <c r="T20">
        <f t="shared" si="3"/>
        <v>1</v>
      </c>
    </row>
    <row r="21" spans="1:20" ht="24" x14ac:dyDescent="0.15">
      <c r="A21" s="91"/>
      <c r="B21" s="92"/>
      <c r="C21" s="72" t="str">
        <f t="shared" si="5"/>
        <v xml:space="preserve">Benefits and Fixed Charges </v>
      </c>
      <c r="D21" s="72" t="str">
        <f t="shared" si="5"/>
        <v>04-Contracted Services</v>
      </c>
      <c r="E21" s="57" t="s">
        <v>25</v>
      </c>
      <c r="F21" s="57" t="s">
        <v>34</v>
      </c>
      <c r="G21" s="59" t="s">
        <v>35</v>
      </c>
      <c r="H21" s="28"/>
      <c r="I21" s="79"/>
      <c r="J21" s="28"/>
      <c r="K21" s="79"/>
      <c r="L21" s="28"/>
      <c r="M21" s="79"/>
      <c r="P21" t="str">
        <f t="shared" si="1"/>
        <v>Benefits and Fixed Charges -Contractual Services</v>
      </c>
      <c r="Q21" t="str">
        <f>IFERROR(VLOOKUP($P21,'Short Crosswalk'!$A$1:$G$29,4,0),"")</f>
        <v xml:space="preserve">Benefits and Fixed Charges </v>
      </c>
      <c r="R21" t="str">
        <f>IFERROR(VLOOKUP($P21,'Short Crosswalk'!$A$1:$G$29,7,0),"")</f>
        <v>04-Contracted Services</v>
      </c>
      <c r="S21" t="str">
        <f t="shared" si="2"/>
        <v>Benefits and Fixed Charges  04-Contracted Services</v>
      </c>
      <c r="T21">
        <f t="shared" si="3"/>
        <v>4</v>
      </c>
    </row>
    <row r="22" spans="1:20" ht="13.5" customHeight="1" x14ac:dyDescent="0.2">
      <c r="A22" s="60"/>
      <c r="B22" s="61"/>
      <c r="C22" s="73"/>
      <c r="D22" s="73"/>
      <c r="E22" s="62"/>
      <c r="F22" s="62"/>
      <c r="G22" s="63" t="s">
        <v>36</v>
      </c>
      <c r="H22" s="29">
        <f>H18</f>
        <v>0</v>
      </c>
      <c r="I22" s="80">
        <f>SUM(I18:I21)</f>
        <v>1222718</v>
      </c>
      <c r="J22" s="29">
        <f>J18</f>
        <v>0</v>
      </c>
      <c r="K22" s="80">
        <f>SUM(K18:K21)</f>
        <v>1255867</v>
      </c>
      <c r="L22" s="29">
        <f>L18</f>
        <v>0</v>
      </c>
      <c r="M22" s="80">
        <f>SUM(M18:M21)</f>
        <v>1290342</v>
      </c>
      <c r="N22" s="84">
        <f>SUM(I22+K22+M22)</f>
        <v>3768927</v>
      </c>
      <c r="P22" t="str">
        <f t="shared" si="1"/>
        <v>-</v>
      </c>
      <c r="Q22" t="str">
        <f>IFERROR(VLOOKUP($P22,'Short Crosswalk'!$A$1:$G$29,4,0),"")</f>
        <v/>
      </c>
      <c r="R22" t="str">
        <f>IFERROR(VLOOKUP($P22,'Short Crosswalk'!$A$1:$G$29,7,0),"")</f>
        <v/>
      </c>
      <c r="S22" t="str">
        <f t="shared" si="2"/>
        <v xml:space="preserve"> </v>
      </c>
      <c r="T22" t="str">
        <f t="shared" si="3"/>
        <v/>
      </c>
    </row>
    <row r="23" spans="1:20" ht="36" x14ac:dyDescent="0.15">
      <c r="A23" s="100" t="s">
        <v>53</v>
      </c>
      <c r="B23" s="92" t="s">
        <v>54</v>
      </c>
      <c r="C23" s="72" t="str">
        <f t="shared" ref="C23:D27" si="6">Q23</f>
        <v>Instruction</v>
      </c>
      <c r="D23" s="72" t="str">
        <f t="shared" si="6"/>
        <v>01-Professional Salaries</v>
      </c>
      <c r="E23" s="57" t="s">
        <v>39</v>
      </c>
      <c r="F23" s="57" t="s">
        <v>40</v>
      </c>
      <c r="G23" s="59" t="s">
        <v>55</v>
      </c>
      <c r="H23" s="27"/>
      <c r="I23" s="78">
        <v>1381178</v>
      </c>
      <c r="J23" s="27"/>
      <c r="K23" s="78">
        <v>1436425</v>
      </c>
      <c r="L23" s="27"/>
      <c r="M23" s="78">
        <v>1493882</v>
      </c>
      <c r="P23" t="str">
        <f t="shared" si="1"/>
        <v>Instruction Leadership-Salaries - Instructional</v>
      </c>
      <c r="Q23" t="str">
        <f>IFERROR(VLOOKUP($P23,'Short Crosswalk'!$A$1:$G$29,4,0),"")</f>
        <v>Instruction</v>
      </c>
      <c r="R23" t="str">
        <f>IFERROR(VLOOKUP($P23,'Short Crosswalk'!$A$1:$G$29,7,0),"")</f>
        <v>01-Professional Salaries</v>
      </c>
      <c r="S23" t="str">
        <f t="shared" si="2"/>
        <v>Instruction 01-Professional Salaries</v>
      </c>
      <c r="T23">
        <f t="shared" si="3"/>
        <v>1</v>
      </c>
    </row>
    <row r="24" spans="1:20" ht="36" x14ac:dyDescent="0.15">
      <c r="A24" s="100"/>
      <c r="B24" s="92"/>
      <c r="C24" s="72" t="str">
        <f t="shared" si="6"/>
        <v>Teachers</v>
      </c>
      <c r="D24" s="72" t="str">
        <f t="shared" si="6"/>
        <v>01-Professional Salaries</v>
      </c>
      <c r="E24" s="57" t="s">
        <v>51</v>
      </c>
      <c r="F24" s="57" t="s">
        <v>42</v>
      </c>
      <c r="G24" s="59" t="s">
        <v>56</v>
      </c>
      <c r="H24" s="28"/>
      <c r="I24" s="78"/>
      <c r="J24" s="28"/>
      <c r="K24" s="78"/>
      <c r="L24" s="28"/>
      <c r="M24" s="78"/>
      <c r="P24" t="str">
        <f t="shared" si="1"/>
        <v>Classroom &amp; Specialist Teachers-Stipends</v>
      </c>
      <c r="Q24" t="str">
        <f>IFERROR(VLOOKUP($P24,'Short Crosswalk'!$A$1:$G$29,4,0),"")</f>
        <v>Teachers</v>
      </c>
      <c r="R24" t="str">
        <f>IFERROR(VLOOKUP($P24,'Short Crosswalk'!$A$1:$G$29,7,0),"")</f>
        <v>01-Professional Salaries</v>
      </c>
      <c r="S24" t="str">
        <f t="shared" si="2"/>
        <v>Teachers 01-Professional Salaries</v>
      </c>
      <c r="T24">
        <f t="shared" si="3"/>
        <v>1</v>
      </c>
    </row>
    <row r="25" spans="1:20" ht="36" x14ac:dyDescent="0.15">
      <c r="A25" s="100"/>
      <c r="B25" s="92"/>
      <c r="C25" s="72" t="str">
        <f t="shared" si="6"/>
        <v xml:space="preserve">Instructional Materials, Equipment and Technology </v>
      </c>
      <c r="D25" s="72" t="str">
        <f t="shared" si="6"/>
        <v>05-Supplies and Materials</v>
      </c>
      <c r="E25" s="57" t="s">
        <v>27</v>
      </c>
      <c r="F25" s="57" t="s">
        <v>28</v>
      </c>
      <c r="G25" s="59" t="s">
        <v>57</v>
      </c>
      <c r="H25" s="28"/>
      <c r="I25" s="78">
        <v>1461683</v>
      </c>
      <c r="J25" s="28"/>
      <c r="K25" s="78">
        <v>1500000</v>
      </c>
      <c r="L25" s="28"/>
      <c r="M25" s="78"/>
      <c r="P25" t="str">
        <f t="shared" si="1"/>
        <v>Instructional Materials, Equip., and Tech.-Supplies and Materials</v>
      </c>
      <c r="Q25" t="str">
        <f>IFERROR(VLOOKUP($P25,'Short Crosswalk'!$A$1:$G$29,4,0),"")</f>
        <v xml:space="preserve">Instructional Materials, Equipment and Technology </v>
      </c>
      <c r="R25" t="str">
        <f>IFERROR(VLOOKUP($P25,'Short Crosswalk'!$A$1:$G$29,7,0),"")</f>
        <v>05-Supplies and Materials</v>
      </c>
      <c r="S25" t="str">
        <f t="shared" si="2"/>
        <v>Instructional Materials, Equipment and Technology  05-Supplies and Materials</v>
      </c>
      <c r="T25">
        <f t="shared" si="3"/>
        <v>5</v>
      </c>
    </row>
    <row r="26" spans="1:20" ht="24" x14ac:dyDescent="0.15">
      <c r="A26" s="100"/>
      <c r="B26" s="92"/>
      <c r="C26" s="72" t="str">
        <f t="shared" si="6"/>
        <v>Professional Development</v>
      </c>
      <c r="D26" s="72" t="str">
        <f t="shared" si="6"/>
        <v>04-Contracted Services</v>
      </c>
      <c r="E26" s="57" t="s">
        <v>25</v>
      </c>
      <c r="F26" s="57" t="s">
        <v>30</v>
      </c>
      <c r="G26" s="59" t="s">
        <v>58</v>
      </c>
      <c r="H26" s="28"/>
      <c r="I26" s="78">
        <v>200000</v>
      </c>
      <c r="J26" s="28"/>
      <c r="K26" s="78">
        <v>200000</v>
      </c>
      <c r="L26" s="28"/>
      <c r="M26" s="78">
        <v>200000</v>
      </c>
      <c r="P26" t="str">
        <f t="shared" si="1"/>
        <v>Professional Development-Contractual Services</v>
      </c>
      <c r="Q26" t="str">
        <f>IFERROR(VLOOKUP($P26,'Short Crosswalk'!$A$1:$G$29,4,0),"")</f>
        <v>Professional Development</v>
      </c>
      <c r="R26" t="str">
        <f>IFERROR(VLOOKUP($P26,'Short Crosswalk'!$A$1:$G$29,7,0),"")</f>
        <v>04-Contracted Services</v>
      </c>
      <c r="S26" t="str">
        <f t="shared" si="2"/>
        <v>Professional Development 04-Contracted Services</v>
      </c>
      <c r="T26">
        <f t="shared" si="3"/>
        <v>4</v>
      </c>
    </row>
    <row r="27" spans="1:20" ht="24" x14ac:dyDescent="0.15">
      <c r="A27" s="100"/>
      <c r="B27" s="92"/>
      <c r="C27" s="72" t="str">
        <f t="shared" si="6"/>
        <v xml:space="preserve">Benefits and Fixed Charges </v>
      </c>
      <c r="D27" s="72" t="str">
        <f t="shared" si="6"/>
        <v>04-Contracted Services</v>
      </c>
      <c r="E27" s="57" t="s">
        <v>25</v>
      </c>
      <c r="F27" s="57" t="s">
        <v>34</v>
      </c>
      <c r="G27" s="59" t="s">
        <v>35</v>
      </c>
      <c r="H27" s="28"/>
      <c r="I27" s="79"/>
      <c r="J27" s="28"/>
      <c r="K27" s="79"/>
      <c r="L27" s="28"/>
      <c r="M27" s="79"/>
      <c r="P27" t="str">
        <f t="shared" si="1"/>
        <v>Benefits and Fixed Charges -Contractual Services</v>
      </c>
      <c r="Q27" t="str">
        <f>IFERROR(VLOOKUP($P27,'Short Crosswalk'!$A$1:$G$29,4,0),"")</f>
        <v xml:space="preserve">Benefits and Fixed Charges </v>
      </c>
      <c r="R27" t="str">
        <f>IFERROR(VLOOKUP($P27,'Short Crosswalk'!$A$1:$G$29,7,0),"")</f>
        <v>04-Contracted Services</v>
      </c>
      <c r="S27" t="str">
        <f t="shared" si="2"/>
        <v>Benefits and Fixed Charges  04-Contracted Services</v>
      </c>
      <c r="T27">
        <f t="shared" si="3"/>
        <v>4</v>
      </c>
    </row>
    <row r="28" spans="1:20" ht="13.5" customHeight="1" x14ac:dyDescent="0.2">
      <c r="A28" s="100"/>
      <c r="B28" s="61"/>
      <c r="C28" s="73"/>
      <c r="D28" s="73"/>
      <c r="E28" s="62"/>
      <c r="F28" s="62"/>
      <c r="G28" s="63" t="s">
        <v>36</v>
      </c>
      <c r="H28" s="29">
        <f>H23</f>
        <v>0</v>
      </c>
      <c r="I28" s="80">
        <f>SUM(I23:I27)</f>
        <v>3042861</v>
      </c>
      <c r="J28" s="29">
        <f>J23</f>
        <v>0</v>
      </c>
      <c r="K28" s="80">
        <f>SUM(K23:K27)</f>
        <v>3136425</v>
      </c>
      <c r="L28" s="29">
        <f>L23</f>
        <v>0</v>
      </c>
      <c r="M28" s="80">
        <f>SUM(M23:M27)</f>
        <v>1693882</v>
      </c>
      <c r="N28" s="84">
        <f>SUM(I28+K28+M28)</f>
        <v>7873168</v>
      </c>
      <c r="P28" t="str">
        <f t="shared" si="1"/>
        <v>-</v>
      </c>
      <c r="Q28" t="str">
        <f>IFERROR(VLOOKUP($P28,'Short Crosswalk'!$A$1:$G$29,4,0),"")</f>
        <v/>
      </c>
      <c r="R28" t="str">
        <f>IFERROR(VLOOKUP($P28,'Short Crosswalk'!$A$1:$G$29,7,0),"")</f>
        <v/>
      </c>
      <c r="S28" t="str">
        <f t="shared" si="2"/>
        <v xml:space="preserve"> </v>
      </c>
      <c r="T28" t="str">
        <f t="shared" si="3"/>
        <v/>
      </c>
    </row>
    <row r="29" spans="1:20" ht="24" x14ac:dyDescent="0.15">
      <c r="A29" s="100"/>
      <c r="B29" s="92" t="s">
        <v>59</v>
      </c>
      <c r="C29" s="72" t="str">
        <f t="shared" ref="C29:D34" si="7">Q29</f>
        <v>Instruction</v>
      </c>
      <c r="D29" s="72" t="str">
        <f t="shared" si="7"/>
        <v>01-Professional Salaries</v>
      </c>
      <c r="E29" s="57" t="s">
        <v>39</v>
      </c>
      <c r="F29" s="57" t="s">
        <v>40</v>
      </c>
      <c r="G29" s="59" t="s">
        <v>60</v>
      </c>
      <c r="H29" s="86">
        <v>3</v>
      </c>
      <c r="I29" s="85">
        <v>259552</v>
      </c>
      <c r="J29" s="86">
        <v>3</v>
      </c>
      <c r="K29" s="85">
        <v>267339</v>
      </c>
      <c r="L29" s="86">
        <v>3</v>
      </c>
      <c r="M29" s="85">
        <v>275359</v>
      </c>
      <c r="P29" t="str">
        <f t="shared" si="1"/>
        <v>Instruction Leadership-Salaries - Instructional</v>
      </c>
      <c r="Q29" t="str">
        <f>IFERROR(VLOOKUP($P29,'Short Crosswalk'!$A$1:$G$29,4,0),"")</f>
        <v>Instruction</v>
      </c>
      <c r="R29" t="str">
        <f>IFERROR(VLOOKUP($P29,'Short Crosswalk'!$A$1:$G$29,7,0),"")</f>
        <v>01-Professional Salaries</v>
      </c>
      <c r="S29" t="str">
        <f t="shared" si="2"/>
        <v>Instruction 01-Professional Salaries</v>
      </c>
      <c r="T29">
        <f t="shared" si="3"/>
        <v>1</v>
      </c>
    </row>
    <row r="30" spans="1:20" ht="24" x14ac:dyDescent="0.15">
      <c r="A30" s="100"/>
      <c r="B30" s="92"/>
      <c r="C30" s="72" t="str">
        <f t="shared" si="7"/>
        <v>Teachers</v>
      </c>
      <c r="D30" s="72" t="str">
        <f t="shared" si="7"/>
        <v>01-Professional Salaries</v>
      </c>
      <c r="E30" s="57" t="s">
        <v>39</v>
      </c>
      <c r="F30" s="57" t="s">
        <v>42</v>
      </c>
      <c r="G30" s="59" t="s">
        <v>61</v>
      </c>
      <c r="H30" s="27"/>
      <c r="I30" s="78">
        <v>1512119</v>
      </c>
      <c r="J30" s="27"/>
      <c r="K30" s="78">
        <v>1572603</v>
      </c>
      <c r="L30" s="27"/>
      <c r="M30" s="78">
        <v>1635507</v>
      </c>
      <c r="P30" t="str">
        <f t="shared" si="1"/>
        <v>Classroom &amp; Specialist Teachers-Salaries - Instructional</v>
      </c>
      <c r="Q30" t="str">
        <f>IFERROR(VLOOKUP($P30,'Short Crosswalk'!$A$1:$G$29,4,0),"")</f>
        <v>Teachers</v>
      </c>
      <c r="R30" t="str">
        <f>IFERROR(VLOOKUP($P30,'Short Crosswalk'!$A$1:$G$29,7,0),"")</f>
        <v>01-Professional Salaries</v>
      </c>
      <c r="S30" t="str">
        <f t="shared" si="2"/>
        <v>Teachers 01-Professional Salaries</v>
      </c>
      <c r="T30">
        <f t="shared" si="3"/>
        <v>1</v>
      </c>
    </row>
    <row r="31" spans="1:20" ht="36" x14ac:dyDescent="0.15">
      <c r="A31" s="100"/>
      <c r="B31" s="92"/>
      <c r="C31" s="72" t="str">
        <f t="shared" si="7"/>
        <v xml:space="preserve">Instructional Materials, Equipment and Technology </v>
      </c>
      <c r="D31" s="72" t="str">
        <f t="shared" si="7"/>
        <v>05-Supplies and Materials</v>
      </c>
      <c r="E31" s="57" t="s">
        <v>27</v>
      </c>
      <c r="F31" s="57" t="s">
        <v>28</v>
      </c>
      <c r="G31" s="59" t="s">
        <v>62</v>
      </c>
      <c r="H31" s="28"/>
      <c r="I31" s="85">
        <v>1000000</v>
      </c>
      <c r="J31" s="28"/>
      <c r="K31" s="85">
        <v>1000000</v>
      </c>
      <c r="L31" s="28"/>
      <c r="M31" s="85">
        <v>1000000</v>
      </c>
      <c r="P31" t="str">
        <f t="shared" si="1"/>
        <v>Instructional Materials, Equip., and Tech.-Supplies and Materials</v>
      </c>
      <c r="Q31" t="str">
        <f>IFERROR(VLOOKUP($P31,'Short Crosswalk'!$A$1:$G$29,4,0),"")</f>
        <v xml:space="preserve">Instructional Materials, Equipment and Technology </v>
      </c>
      <c r="R31" t="str">
        <f>IFERROR(VLOOKUP($P31,'Short Crosswalk'!$A$1:$G$29,7,0),"")</f>
        <v>05-Supplies and Materials</v>
      </c>
      <c r="S31" t="str">
        <f t="shared" si="2"/>
        <v>Instructional Materials, Equipment and Technology  05-Supplies and Materials</v>
      </c>
      <c r="T31">
        <f t="shared" si="3"/>
        <v>5</v>
      </c>
    </row>
    <row r="32" spans="1:20" ht="36" x14ac:dyDescent="0.15">
      <c r="A32" s="100"/>
      <c r="B32" s="92"/>
      <c r="C32" s="72" t="str">
        <f t="shared" si="7"/>
        <v xml:space="preserve">Instructional Materials, Equipment and Technology </v>
      </c>
      <c r="D32" s="72" t="str">
        <f t="shared" si="7"/>
        <v>06-Other Expenses</v>
      </c>
      <c r="E32" s="57" t="s">
        <v>25</v>
      </c>
      <c r="F32" s="57" t="s">
        <v>28</v>
      </c>
      <c r="G32" s="59" t="s">
        <v>63</v>
      </c>
      <c r="H32" s="28"/>
      <c r="I32" s="78">
        <v>31020.45</v>
      </c>
      <c r="J32" s="28"/>
      <c r="K32" s="78">
        <v>31020.45</v>
      </c>
      <c r="L32" s="28"/>
      <c r="M32" s="78">
        <v>31020.45</v>
      </c>
      <c r="P32" t="str">
        <f t="shared" si="1"/>
        <v>Instructional Materials, Equip., and Tech.-Contractual Services</v>
      </c>
      <c r="Q32" t="str">
        <f>IFERROR(VLOOKUP($P32,'Short Crosswalk'!$A$1:$G$29,4,0),"")</f>
        <v xml:space="preserve">Instructional Materials, Equipment and Technology </v>
      </c>
      <c r="R32" t="str">
        <f>IFERROR(VLOOKUP($P32,'Short Crosswalk'!$A$1:$G$29,7,0),"")</f>
        <v>06-Other Expenses</v>
      </c>
      <c r="S32" t="str">
        <f t="shared" si="2"/>
        <v>Instructional Materials, Equipment and Technology  06-Other Expenses</v>
      </c>
      <c r="T32">
        <f t="shared" si="3"/>
        <v>6</v>
      </c>
    </row>
    <row r="33" spans="1:20" ht="36" x14ac:dyDescent="0.15">
      <c r="A33" s="100"/>
      <c r="B33" s="92"/>
      <c r="C33" s="72" t="str">
        <f t="shared" si="7"/>
        <v>Professional Development</v>
      </c>
      <c r="D33" s="72" t="str">
        <f t="shared" si="7"/>
        <v>04-Contracted Services</v>
      </c>
      <c r="E33" s="57" t="s">
        <v>25</v>
      </c>
      <c r="F33" s="57" t="s">
        <v>30</v>
      </c>
      <c r="G33" s="59" t="s">
        <v>64</v>
      </c>
      <c r="H33" s="28"/>
      <c r="I33" s="78"/>
      <c r="J33" s="28"/>
      <c r="K33" s="78"/>
      <c r="L33" s="28"/>
      <c r="M33" s="78"/>
      <c r="P33" t="str">
        <f t="shared" si="1"/>
        <v>Professional Development-Contractual Services</v>
      </c>
      <c r="Q33" t="str">
        <f>IFERROR(VLOOKUP($P33,'Short Crosswalk'!$A$1:$G$29,4,0),"")</f>
        <v>Professional Development</v>
      </c>
      <c r="R33" t="str">
        <f>IFERROR(VLOOKUP($P33,'Short Crosswalk'!$A$1:$G$29,7,0),"")</f>
        <v>04-Contracted Services</v>
      </c>
      <c r="S33" t="str">
        <f t="shared" si="2"/>
        <v>Professional Development 04-Contracted Services</v>
      </c>
      <c r="T33">
        <f t="shared" si="3"/>
        <v>4</v>
      </c>
    </row>
    <row r="34" spans="1:20" ht="24" x14ac:dyDescent="0.15">
      <c r="A34" s="100"/>
      <c r="B34" s="92"/>
      <c r="C34" s="72" t="str">
        <f t="shared" si="7"/>
        <v xml:space="preserve">Benefits and Fixed Charges </v>
      </c>
      <c r="D34" s="72" t="str">
        <f t="shared" si="7"/>
        <v>04-Contracted Services</v>
      </c>
      <c r="E34" s="57" t="s">
        <v>25</v>
      </c>
      <c r="F34" s="57" t="s">
        <v>34</v>
      </c>
      <c r="G34" s="59" t="s">
        <v>35</v>
      </c>
      <c r="H34" s="28"/>
      <c r="I34" s="79"/>
      <c r="J34" s="28"/>
      <c r="K34" s="79"/>
      <c r="L34" s="28"/>
      <c r="M34" s="79"/>
      <c r="P34" t="str">
        <f t="shared" si="1"/>
        <v>Benefits and Fixed Charges -Contractual Services</v>
      </c>
      <c r="Q34" t="str">
        <f>IFERROR(VLOOKUP($P34,'Short Crosswalk'!$A$1:$G$29,4,0),"")</f>
        <v xml:space="preserve">Benefits and Fixed Charges </v>
      </c>
      <c r="R34" t="str">
        <f>IFERROR(VLOOKUP($P34,'Short Crosswalk'!$A$1:$G$29,7,0),"")</f>
        <v>04-Contracted Services</v>
      </c>
      <c r="S34" t="str">
        <f t="shared" si="2"/>
        <v>Benefits and Fixed Charges  04-Contracted Services</v>
      </c>
      <c r="T34">
        <f t="shared" si="3"/>
        <v>4</v>
      </c>
    </row>
    <row r="35" spans="1:20" ht="13.5" customHeight="1" thickBot="1" x14ac:dyDescent="0.25">
      <c r="A35" s="60"/>
      <c r="B35" s="61"/>
      <c r="C35" s="73"/>
      <c r="D35" s="73"/>
      <c r="E35" s="62"/>
      <c r="F35" s="62"/>
      <c r="G35" s="63" t="s">
        <v>36</v>
      </c>
      <c r="H35" s="29">
        <f>H29+H30</f>
        <v>3</v>
      </c>
      <c r="I35" s="80">
        <f>SUM(I29:I34)</f>
        <v>2802691.45</v>
      </c>
      <c r="J35" s="29">
        <f>J29+J30</f>
        <v>3</v>
      </c>
      <c r="K35" s="80">
        <f>SUM(K29:K34)</f>
        <v>2870962.45</v>
      </c>
      <c r="L35" s="29">
        <f>L29+L30</f>
        <v>3</v>
      </c>
      <c r="M35" s="80">
        <f>SUM(M29:M34)</f>
        <v>2941886.45</v>
      </c>
      <c r="N35" s="84">
        <f>SUM(I35+K35+M35)</f>
        <v>8615540.3500000015</v>
      </c>
      <c r="P35" t="str">
        <f t="shared" si="1"/>
        <v>-</v>
      </c>
      <c r="Q35" t="str">
        <f>IFERROR(VLOOKUP($P35,'Short Crosswalk'!$A$1:$G$29,4,0),"")</f>
        <v/>
      </c>
      <c r="R35" t="str">
        <f>IFERROR(VLOOKUP($P35,'Short Crosswalk'!$A$1:$G$29,7,0),"")</f>
        <v/>
      </c>
      <c r="S35" t="str">
        <f t="shared" si="2"/>
        <v xml:space="preserve"> </v>
      </c>
      <c r="T35" t="str">
        <f t="shared" si="3"/>
        <v/>
      </c>
    </row>
    <row r="36" spans="1:20" ht="25" thickBot="1" x14ac:dyDescent="0.2">
      <c r="A36" s="98" t="s">
        <v>65</v>
      </c>
      <c r="B36" s="92" t="s">
        <v>66</v>
      </c>
      <c r="C36" s="72" t="str">
        <f>Q36</f>
        <v>Professional Development</v>
      </c>
      <c r="D36" s="72" t="str">
        <f>R36</f>
        <v>04-Contracted Services</v>
      </c>
      <c r="E36" s="57" t="s">
        <v>25</v>
      </c>
      <c r="F36" s="57" t="s">
        <v>30</v>
      </c>
      <c r="G36" s="59" t="s">
        <v>67</v>
      </c>
      <c r="H36" s="28"/>
      <c r="J36" s="28"/>
      <c r="K36" s="78"/>
      <c r="L36" s="28"/>
      <c r="M36" s="78"/>
      <c r="P36" t="str">
        <f t="shared" si="1"/>
        <v>Professional Development-Contractual Services</v>
      </c>
      <c r="Q36" t="str">
        <f>IFERROR(VLOOKUP($P36,'Short Crosswalk'!$A$1:$G$29,4,0),"")</f>
        <v>Professional Development</v>
      </c>
      <c r="R36" t="str">
        <f>IFERROR(VLOOKUP($P36,'Short Crosswalk'!$A$1:$G$29,7,0),"")</f>
        <v>04-Contracted Services</v>
      </c>
      <c r="S36" t="str">
        <f t="shared" si="2"/>
        <v>Professional Development 04-Contracted Services</v>
      </c>
      <c r="T36">
        <f t="shared" si="3"/>
        <v>4</v>
      </c>
    </row>
    <row r="37" spans="1:20" ht="25" thickBot="1" x14ac:dyDescent="0.2">
      <c r="A37" s="98"/>
      <c r="B37" s="92"/>
      <c r="C37" s="72" t="str">
        <f>Q37</f>
        <v>Teachers</v>
      </c>
      <c r="D37" s="72" t="str">
        <f>R37</f>
        <v>01-Professional Salaries</v>
      </c>
      <c r="E37" s="57" t="s">
        <v>51</v>
      </c>
      <c r="F37" s="57" t="s">
        <v>42</v>
      </c>
      <c r="G37" s="59" t="s">
        <v>68</v>
      </c>
      <c r="H37" s="28"/>
      <c r="I37" s="78">
        <v>11823765</v>
      </c>
      <c r="J37" s="28"/>
      <c r="K37" s="78">
        <v>12296716</v>
      </c>
      <c r="L37" s="28"/>
      <c r="M37" s="78">
        <v>12788585</v>
      </c>
      <c r="P37" t="str">
        <f t="shared" ref="P37:P68" si="8">_xlfn.CONCAT(F37,"-",E37)</f>
        <v>Classroom &amp; Specialist Teachers-Stipends</v>
      </c>
      <c r="Q37" t="str">
        <f>IFERROR(VLOOKUP($P37,'Short Crosswalk'!$A$1:$G$29,4,0),"")</f>
        <v>Teachers</v>
      </c>
      <c r="R37" t="str">
        <f>IFERROR(VLOOKUP($P37,'Short Crosswalk'!$A$1:$G$29,7,0),"")</f>
        <v>01-Professional Salaries</v>
      </c>
      <c r="S37" t="str">
        <f t="shared" ref="S37:S68" si="9">_xlfn.CONCAT(Q37," ", R37)</f>
        <v>Teachers 01-Professional Salaries</v>
      </c>
      <c r="T37">
        <f t="shared" ref="T37:T68" si="10">IFERROR(VALUE(LEFT(D37,2)),"")</f>
        <v>1</v>
      </c>
    </row>
    <row r="38" spans="1:20" ht="13.5" customHeight="1" thickBot="1" x14ac:dyDescent="0.25">
      <c r="A38" s="98"/>
      <c r="B38" s="61"/>
      <c r="C38" s="73"/>
      <c r="D38" s="73"/>
      <c r="E38" s="62"/>
      <c r="F38" s="62"/>
      <c r="G38" s="63" t="s">
        <v>36</v>
      </c>
      <c r="H38" s="30"/>
      <c r="I38" s="80">
        <f>SUM(I37:I37)</f>
        <v>11823765</v>
      </c>
      <c r="J38" s="29"/>
      <c r="K38" s="80">
        <f>SUM(K36:K37)</f>
        <v>12296716</v>
      </c>
      <c r="L38" s="29"/>
      <c r="M38" s="80">
        <f>SUM(M36:M37)</f>
        <v>12788585</v>
      </c>
      <c r="N38" s="84">
        <f>SUM(I38+K38+M38)</f>
        <v>36909066</v>
      </c>
      <c r="P38" t="str">
        <f t="shared" si="8"/>
        <v>-</v>
      </c>
      <c r="Q38" t="str">
        <f>IFERROR(VLOOKUP($P38,'Short Crosswalk'!$A$1:$G$29,4,0),"")</f>
        <v/>
      </c>
      <c r="R38" t="str">
        <f>IFERROR(VLOOKUP($P38,'Short Crosswalk'!$A$1:$G$29,7,0),"")</f>
        <v/>
      </c>
      <c r="S38" t="str">
        <f t="shared" si="9"/>
        <v xml:space="preserve"> </v>
      </c>
      <c r="T38" t="str">
        <f t="shared" si="10"/>
        <v/>
      </c>
    </row>
    <row r="39" spans="1:20" ht="36" x14ac:dyDescent="0.15">
      <c r="A39" s="98"/>
      <c r="B39" s="99" t="s">
        <v>69</v>
      </c>
      <c r="C39" s="72" t="str">
        <f>Q39</f>
        <v>Professional Development</v>
      </c>
      <c r="D39" s="72" t="str">
        <f>R39</f>
        <v>04-Contracted Services</v>
      </c>
      <c r="E39" s="57" t="s">
        <v>25</v>
      </c>
      <c r="F39" s="57" t="s">
        <v>30</v>
      </c>
      <c r="G39" s="59" t="s">
        <v>70</v>
      </c>
      <c r="H39" s="28"/>
      <c r="I39" s="78">
        <v>575626</v>
      </c>
      <c r="J39" s="28"/>
      <c r="K39" s="78">
        <v>596651</v>
      </c>
      <c r="L39" s="28"/>
      <c r="M39" s="78">
        <v>620597</v>
      </c>
      <c r="P39" t="str">
        <f t="shared" si="8"/>
        <v>Professional Development-Contractual Services</v>
      </c>
      <c r="Q39" t="str">
        <f>IFERROR(VLOOKUP($P39,'Short Crosswalk'!$A$1:$G$29,4,0),"")</f>
        <v>Professional Development</v>
      </c>
      <c r="R39" t="str">
        <f>IFERROR(VLOOKUP($P39,'Short Crosswalk'!$A$1:$G$29,7,0),"")</f>
        <v>04-Contracted Services</v>
      </c>
      <c r="S39" t="str">
        <f t="shared" si="9"/>
        <v>Professional Development 04-Contracted Services</v>
      </c>
      <c r="T39">
        <f t="shared" si="10"/>
        <v>4</v>
      </c>
    </row>
    <row r="40" spans="1:20" ht="24" x14ac:dyDescent="0.15">
      <c r="A40" s="98"/>
      <c r="B40" s="99"/>
      <c r="C40" s="72" t="str">
        <f>Q40</f>
        <v>Teachers</v>
      </c>
      <c r="D40" s="72" t="str">
        <f>R40</f>
        <v>01-Professional Salaries</v>
      </c>
      <c r="E40" s="57" t="s">
        <v>51</v>
      </c>
      <c r="F40" s="57" t="s">
        <v>42</v>
      </c>
      <c r="G40" s="59" t="s">
        <v>71</v>
      </c>
      <c r="H40" s="28"/>
      <c r="I40" s="78">
        <v>25000</v>
      </c>
      <c r="J40" s="28"/>
      <c r="K40" s="78">
        <v>25000</v>
      </c>
      <c r="L40" s="28"/>
      <c r="M40" s="78">
        <v>25000</v>
      </c>
      <c r="P40" t="str">
        <f t="shared" si="8"/>
        <v>Classroom &amp; Specialist Teachers-Stipends</v>
      </c>
      <c r="Q40" t="str">
        <f>IFERROR(VLOOKUP($P40,'Short Crosswalk'!$A$1:$G$29,4,0),"")</f>
        <v>Teachers</v>
      </c>
      <c r="R40" t="str">
        <f>IFERROR(VLOOKUP($P40,'Short Crosswalk'!$A$1:$G$29,7,0),"")</f>
        <v>01-Professional Salaries</v>
      </c>
      <c r="S40" t="str">
        <f t="shared" si="9"/>
        <v>Teachers 01-Professional Salaries</v>
      </c>
      <c r="T40">
        <f t="shared" si="10"/>
        <v>1</v>
      </c>
    </row>
    <row r="41" spans="1:20" ht="13.5" customHeight="1" x14ac:dyDescent="0.2">
      <c r="A41" s="98"/>
      <c r="B41" s="61"/>
      <c r="C41" s="73"/>
      <c r="D41" s="73"/>
      <c r="E41" s="62"/>
      <c r="F41" s="62"/>
      <c r="G41" s="63" t="s">
        <v>36</v>
      </c>
      <c r="H41" s="30"/>
      <c r="I41" s="80">
        <f>SUM(I39:I40)</f>
        <v>600626</v>
      </c>
      <c r="J41" s="29"/>
      <c r="K41" s="80">
        <f>SUM(K39:K40)</f>
        <v>621651</v>
      </c>
      <c r="L41" s="29"/>
      <c r="M41" s="80">
        <f>SUM(M39:M40)</f>
        <v>645597</v>
      </c>
      <c r="N41" s="84">
        <f>SUM(I41+K41+M41)</f>
        <v>1867874</v>
      </c>
      <c r="P41" t="str">
        <f t="shared" si="8"/>
        <v>-</v>
      </c>
      <c r="Q41" t="str">
        <f>IFERROR(VLOOKUP($P41,'Short Crosswalk'!$A$1:$G$29,4,0),"")</f>
        <v/>
      </c>
      <c r="R41" t="str">
        <f>IFERROR(VLOOKUP($P41,'Short Crosswalk'!$A$1:$G$29,7,0),"")</f>
        <v/>
      </c>
      <c r="S41" t="str">
        <f t="shared" si="9"/>
        <v xml:space="preserve"> </v>
      </c>
      <c r="T41" t="str">
        <f t="shared" si="10"/>
        <v/>
      </c>
    </row>
    <row r="42" spans="1:20" ht="72" x14ac:dyDescent="0.15">
      <c r="A42" s="98"/>
      <c r="B42" s="92" t="s">
        <v>72</v>
      </c>
      <c r="C42" s="72" t="str">
        <f t="shared" ref="C42:D45" si="11">Q42</f>
        <v>Teachers</v>
      </c>
      <c r="D42" s="72" t="str">
        <f t="shared" si="11"/>
        <v>01-Professional Salaries</v>
      </c>
      <c r="E42" s="57" t="s">
        <v>39</v>
      </c>
      <c r="F42" s="57" t="s">
        <v>42</v>
      </c>
      <c r="G42" s="59" t="s">
        <v>73</v>
      </c>
      <c r="H42" s="27"/>
      <c r="I42" s="78">
        <v>272830</v>
      </c>
      <c r="J42" s="27"/>
      <c r="K42" s="78">
        <v>283743</v>
      </c>
      <c r="L42" s="27"/>
      <c r="M42" s="78">
        <v>295092</v>
      </c>
      <c r="P42" t="str">
        <f t="shared" si="8"/>
        <v>Classroom &amp; Specialist Teachers-Salaries - Instructional</v>
      </c>
      <c r="Q42" t="str">
        <f>IFERROR(VLOOKUP($P42,'Short Crosswalk'!$A$1:$G$29,4,0),"")</f>
        <v>Teachers</v>
      </c>
      <c r="R42" t="str">
        <f>IFERROR(VLOOKUP($P42,'Short Crosswalk'!$A$1:$G$29,7,0),"")</f>
        <v>01-Professional Salaries</v>
      </c>
      <c r="S42" t="str">
        <f t="shared" si="9"/>
        <v>Teachers 01-Professional Salaries</v>
      </c>
      <c r="T42">
        <f t="shared" si="10"/>
        <v>1</v>
      </c>
    </row>
    <row r="43" spans="1:20" ht="24" x14ac:dyDescent="0.15">
      <c r="A43" s="98"/>
      <c r="B43" s="92"/>
      <c r="C43" s="72" t="str">
        <f t="shared" si="11"/>
        <v>Professional Development</v>
      </c>
      <c r="D43" s="72" t="str">
        <f t="shared" si="11"/>
        <v>04-Contracted Services</v>
      </c>
      <c r="E43" s="57" t="s">
        <v>25</v>
      </c>
      <c r="F43" s="57" t="s">
        <v>30</v>
      </c>
      <c r="G43" s="59" t="s">
        <v>74</v>
      </c>
      <c r="H43" s="28"/>
      <c r="I43" s="78">
        <v>258124</v>
      </c>
      <c r="J43" s="28"/>
      <c r="K43" s="78">
        <v>258124</v>
      </c>
      <c r="L43" s="28"/>
      <c r="M43" s="78">
        <v>258124</v>
      </c>
      <c r="P43" t="str">
        <f t="shared" si="8"/>
        <v>Professional Development-Contractual Services</v>
      </c>
      <c r="Q43" t="str">
        <f>IFERROR(VLOOKUP($P43,'Short Crosswalk'!$A$1:$G$29,4,0),"")</f>
        <v>Professional Development</v>
      </c>
      <c r="R43" t="str">
        <f>IFERROR(VLOOKUP($P43,'Short Crosswalk'!$A$1:$G$29,7,0),"")</f>
        <v>04-Contracted Services</v>
      </c>
      <c r="S43" t="str">
        <f t="shared" si="9"/>
        <v>Professional Development 04-Contracted Services</v>
      </c>
      <c r="T43">
        <f t="shared" si="10"/>
        <v>4</v>
      </c>
    </row>
    <row r="44" spans="1:20" ht="36" x14ac:dyDescent="0.15">
      <c r="A44" s="98"/>
      <c r="B44" s="92"/>
      <c r="C44" s="72" t="str">
        <f t="shared" si="11"/>
        <v xml:space="preserve">Instructional Materials, Equipment and Technology </v>
      </c>
      <c r="D44" s="72" t="str">
        <f t="shared" si="11"/>
        <v>05-Supplies and Materials</v>
      </c>
      <c r="E44" s="57" t="s">
        <v>27</v>
      </c>
      <c r="F44" s="57" t="s">
        <v>28</v>
      </c>
      <c r="G44" s="59" t="s">
        <v>75</v>
      </c>
      <c r="H44" s="28"/>
      <c r="I44" s="78"/>
      <c r="J44" s="28"/>
      <c r="K44" s="78"/>
      <c r="L44" s="28"/>
      <c r="M44" s="78"/>
      <c r="P44" t="str">
        <f t="shared" si="8"/>
        <v>Instructional Materials, Equip., and Tech.-Supplies and Materials</v>
      </c>
      <c r="Q44" t="str">
        <f>IFERROR(VLOOKUP($P44,'Short Crosswalk'!$A$1:$G$29,4,0),"")</f>
        <v xml:space="preserve">Instructional Materials, Equipment and Technology </v>
      </c>
      <c r="R44" t="str">
        <f>IFERROR(VLOOKUP($P44,'Short Crosswalk'!$A$1:$G$29,7,0),"")</f>
        <v>05-Supplies and Materials</v>
      </c>
      <c r="S44" t="str">
        <f t="shared" si="9"/>
        <v>Instructional Materials, Equipment and Technology  05-Supplies and Materials</v>
      </c>
      <c r="T44">
        <f t="shared" si="10"/>
        <v>5</v>
      </c>
    </row>
    <row r="45" spans="1:20" ht="24" x14ac:dyDescent="0.15">
      <c r="A45" s="98"/>
      <c r="B45" s="92"/>
      <c r="C45" s="72" t="str">
        <f t="shared" si="11"/>
        <v xml:space="preserve">Benefits and Fixed Charges </v>
      </c>
      <c r="D45" s="72" t="str">
        <f t="shared" si="11"/>
        <v>04-Contracted Services</v>
      </c>
      <c r="E45" s="57" t="s">
        <v>25</v>
      </c>
      <c r="F45" s="57" t="s">
        <v>34</v>
      </c>
      <c r="G45" s="59" t="s">
        <v>35</v>
      </c>
      <c r="H45" s="28"/>
      <c r="I45" s="79"/>
      <c r="J45" s="28"/>
      <c r="K45" s="79"/>
      <c r="L45" s="28"/>
      <c r="M45" s="79"/>
      <c r="P45" t="str">
        <f t="shared" si="8"/>
        <v>Benefits and Fixed Charges -Contractual Services</v>
      </c>
      <c r="Q45" t="str">
        <f>IFERROR(VLOOKUP($P45,'Short Crosswalk'!$A$1:$G$29,4,0),"")</f>
        <v xml:space="preserve">Benefits and Fixed Charges </v>
      </c>
      <c r="R45" t="str">
        <f>IFERROR(VLOOKUP($P45,'Short Crosswalk'!$A$1:$G$29,7,0),"")</f>
        <v>04-Contracted Services</v>
      </c>
      <c r="S45" t="str">
        <f t="shared" si="9"/>
        <v>Benefits and Fixed Charges  04-Contracted Services</v>
      </c>
      <c r="T45">
        <f t="shared" si="10"/>
        <v>4</v>
      </c>
    </row>
    <row r="46" spans="1:20" ht="13.5" customHeight="1" x14ac:dyDescent="0.2">
      <c r="A46" s="98"/>
      <c r="B46" s="61"/>
      <c r="C46" s="73"/>
      <c r="D46" s="73"/>
      <c r="E46" s="62"/>
      <c r="F46" s="62"/>
      <c r="G46" s="63" t="s">
        <v>36</v>
      </c>
      <c r="H46" s="29">
        <f>H42</f>
        <v>0</v>
      </c>
      <c r="I46" s="80">
        <f>SUM(I42:I45)</f>
        <v>530954</v>
      </c>
      <c r="J46" s="29">
        <f>J42</f>
        <v>0</v>
      </c>
      <c r="K46" s="80">
        <f>SUM(K42:K45)</f>
        <v>541867</v>
      </c>
      <c r="L46" s="29">
        <f>L42</f>
        <v>0</v>
      </c>
      <c r="M46" s="80">
        <f>SUM(M42:M45)</f>
        <v>553216</v>
      </c>
      <c r="N46" s="84">
        <f>SUM(I46+K46+M46)</f>
        <v>1626037</v>
      </c>
      <c r="P46" t="str">
        <f t="shared" si="8"/>
        <v>-</v>
      </c>
      <c r="Q46" t="str">
        <f>IFERROR(VLOOKUP($P46,'Short Crosswalk'!$A$1:$G$29,4,0),"")</f>
        <v/>
      </c>
      <c r="R46" t="str">
        <f>IFERROR(VLOOKUP($P46,'Short Crosswalk'!$A$1:$G$29,7,0),"")</f>
        <v/>
      </c>
      <c r="S46" t="str">
        <f t="shared" si="9"/>
        <v xml:space="preserve"> </v>
      </c>
      <c r="T46" t="str">
        <f t="shared" si="10"/>
        <v/>
      </c>
    </row>
    <row r="47" spans="1:20" ht="24" x14ac:dyDescent="0.15">
      <c r="A47" s="98"/>
      <c r="B47" s="92" t="s">
        <v>76</v>
      </c>
      <c r="C47" s="72" t="str">
        <f t="shared" ref="C47:D51" si="12">Q47</f>
        <v>Other Teaching Services</v>
      </c>
      <c r="D47" s="72" t="str">
        <f t="shared" si="12"/>
        <v>03-Other Salaries</v>
      </c>
      <c r="E47" s="57" t="s">
        <v>22</v>
      </c>
      <c r="F47" s="57" t="s">
        <v>77</v>
      </c>
      <c r="G47" s="59" t="s">
        <v>78</v>
      </c>
      <c r="H47" s="27"/>
      <c r="I47" s="85">
        <v>26058031</v>
      </c>
      <c r="J47" s="86"/>
      <c r="K47" s="85">
        <v>26839772</v>
      </c>
      <c r="L47" s="27"/>
      <c r="M47" s="78">
        <v>27644965</v>
      </c>
      <c r="P47" t="str">
        <f t="shared" si="8"/>
        <v>Other Teaching Services-Salaries - Other</v>
      </c>
      <c r="Q47" t="str">
        <f>IFERROR(VLOOKUP($P47,'Short Crosswalk'!$A$1:$G$29,4,0),"")</f>
        <v>Other Teaching Services</v>
      </c>
      <c r="R47" t="str">
        <f>IFERROR(VLOOKUP($P47,'Short Crosswalk'!$A$1:$G$29,7,0),"")</f>
        <v>03-Other Salaries</v>
      </c>
      <c r="S47" t="str">
        <f t="shared" si="9"/>
        <v>Other Teaching Services 03-Other Salaries</v>
      </c>
      <c r="T47">
        <f t="shared" si="10"/>
        <v>3</v>
      </c>
    </row>
    <row r="48" spans="1:20" ht="24" x14ac:dyDescent="0.15">
      <c r="A48" s="98"/>
      <c r="B48" s="92"/>
      <c r="C48" s="72" t="str">
        <f t="shared" si="12"/>
        <v>Professional Development</v>
      </c>
      <c r="D48" s="72" t="str">
        <f t="shared" si="12"/>
        <v>04-Contracted Services</v>
      </c>
      <c r="E48" s="57" t="s">
        <v>25</v>
      </c>
      <c r="F48" s="57" t="s">
        <v>30</v>
      </c>
      <c r="G48" s="59" t="s">
        <v>79</v>
      </c>
      <c r="H48" s="28"/>
      <c r="I48" s="78"/>
      <c r="J48" s="28"/>
      <c r="K48" s="78"/>
      <c r="L48" s="28"/>
      <c r="M48" s="78"/>
      <c r="P48" t="str">
        <f t="shared" si="8"/>
        <v>Professional Development-Contractual Services</v>
      </c>
      <c r="Q48" t="str">
        <f>IFERROR(VLOOKUP($P48,'Short Crosswalk'!$A$1:$G$29,4,0),"")</f>
        <v>Professional Development</v>
      </c>
      <c r="R48" t="str">
        <f>IFERROR(VLOOKUP($P48,'Short Crosswalk'!$A$1:$G$29,7,0),"")</f>
        <v>04-Contracted Services</v>
      </c>
      <c r="S48" t="str">
        <f t="shared" si="9"/>
        <v>Professional Development 04-Contracted Services</v>
      </c>
      <c r="T48">
        <f t="shared" si="10"/>
        <v>4</v>
      </c>
    </row>
    <row r="49" spans="1:20" ht="36" x14ac:dyDescent="0.15">
      <c r="A49" s="98"/>
      <c r="B49" s="92"/>
      <c r="C49" s="72" t="str">
        <f t="shared" si="12"/>
        <v xml:space="preserve">Instructional Materials, Equipment and Technology </v>
      </c>
      <c r="D49" s="72" t="str">
        <f t="shared" si="12"/>
        <v>05-Supplies and Materials</v>
      </c>
      <c r="E49" s="57" t="s">
        <v>27</v>
      </c>
      <c r="F49" s="57" t="s">
        <v>28</v>
      </c>
      <c r="G49" s="59" t="s">
        <v>80</v>
      </c>
      <c r="H49" s="28"/>
      <c r="I49" s="85">
        <v>130000</v>
      </c>
      <c r="J49" s="28"/>
      <c r="K49" s="85">
        <v>130000</v>
      </c>
      <c r="L49" s="28"/>
      <c r="M49" s="85">
        <v>130000</v>
      </c>
      <c r="P49" t="str">
        <f t="shared" si="8"/>
        <v>Instructional Materials, Equip., and Tech.-Supplies and Materials</v>
      </c>
      <c r="Q49" t="str">
        <f>IFERROR(VLOOKUP($P49,'Short Crosswalk'!$A$1:$G$29,4,0),"")</f>
        <v xml:space="preserve">Instructional Materials, Equipment and Technology </v>
      </c>
      <c r="R49" t="str">
        <f>IFERROR(VLOOKUP($P49,'Short Crosswalk'!$A$1:$G$29,7,0),"")</f>
        <v>05-Supplies and Materials</v>
      </c>
      <c r="S49" t="str">
        <f t="shared" si="9"/>
        <v>Instructional Materials, Equipment and Technology  05-Supplies and Materials</v>
      </c>
      <c r="T49">
        <f t="shared" si="10"/>
        <v>5</v>
      </c>
    </row>
    <row r="50" spans="1:20" ht="24" x14ac:dyDescent="0.15">
      <c r="A50" s="98"/>
      <c r="B50" s="92"/>
      <c r="C50" s="72" t="str">
        <f t="shared" si="12"/>
        <v>Teachers</v>
      </c>
      <c r="D50" s="72" t="str">
        <f t="shared" si="12"/>
        <v>01-Professional Salaries</v>
      </c>
      <c r="E50" s="57" t="s">
        <v>51</v>
      </c>
      <c r="F50" s="57" t="s">
        <v>42</v>
      </c>
      <c r="G50" s="59" t="s">
        <v>81</v>
      </c>
      <c r="H50" s="28"/>
      <c r="I50" s="85">
        <v>2705408</v>
      </c>
      <c r="J50" s="28"/>
      <c r="K50" s="85">
        <v>2705408</v>
      </c>
      <c r="L50" s="28"/>
      <c r="M50" s="85">
        <v>2705408</v>
      </c>
      <c r="P50" t="str">
        <f t="shared" si="8"/>
        <v>Classroom &amp; Specialist Teachers-Stipends</v>
      </c>
      <c r="Q50" t="str">
        <f>IFERROR(VLOOKUP($P50,'Short Crosswalk'!$A$1:$G$29,4,0),"")</f>
        <v>Teachers</v>
      </c>
      <c r="R50" t="str">
        <f>IFERROR(VLOOKUP($P50,'Short Crosswalk'!$A$1:$G$29,7,0),"")</f>
        <v>01-Professional Salaries</v>
      </c>
      <c r="S50" t="str">
        <f t="shared" si="9"/>
        <v>Teachers 01-Professional Salaries</v>
      </c>
      <c r="T50">
        <f t="shared" si="10"/>
        <v>1</v>
      </c>
    </row>
    <row r="51" spans="1:20" ht="24" x14ac:dyDescent="0.15">
      <c r="A51" s="98"/>
      <c r="B51" s="92"/>
      <c r="C51" s="72" t="str">
        <f t="shared" si="12"/>
        <v xml:space="preserve">Benefits and Fixed Charges </v>
      </c>
      <c r="D51" s="72" t="str">
        <f t="shared" si="12"/>
        <v>04-Contracted Services</v>
      </c>
      <c r="E51" s="57" t="s">
        <v>25</v>
      </c>
      <c r="F51" s="57" t="s">
        <v>34</v>
      </c>
      <c r="G51" s="59" t="s">
        <v>35</v>
      </c>
      <c r="H51" s="28"/>
      <c r="I51" s="79"/>
      <c r="J51" s="28"/>
      <c r="K51" s="79"/>
      <c r="L51" s="28"/>
      <c r="M51" s="79"/>
      <c r="P51" t="str">
        <f t="shared" si="8"/>
        <v>Benefits and Fixed Charges -Contractual Services</v>
      </c>
      <c r="Q51" t="str">
        <f>IFERROR(VLOOKUP($P51,'Short Crosswalk'!$A$1:$G$29,4,0),"")</f>
        <v xml:space="preserve">Benefits and Fixed Charges </v>
      </c>
      <c r="R51" t="str">
        <f>IFERROR(VLOOKUP($P51,'Short Crosswalk'!$A$1:$G$29,7,0),"")</f>
        <v>04-Contracted Services</v>
      </c>
      <c r="S51" t="str">
        <f t="shared" si="9"/>
        <v>Benefits and Fixed Charges  04-Contracted Services</v>
      </c>
      <c r="T51">
        <f t="shared" si="10"/>
        <v>4</v>
      </c>
    </row>
    <row r="52" spans="1:20" ht="13.5" customHeight="1" x14ac:dyDescent="0.2">
      <c r="A52" s="60"/>
      <c r="B52" s="61"/>
      <c r="C52" s="73"/>
      <c r="D52" s="73"/>
      <c r="E52" s="62"/>
      <c r="F52" s="62"/>
      <c r="G52" s="63" t="s">
        <v>36</v>
      </c>
      <c r="H52" s="29">
        <f>H47</f>
        <v>0</v>
      </c>
      <c r="I52" s="80">
        <f>SUM(I47:I51)</f>
        <v>28893439</v>
      </c>
      <c r="J52" s="29">
        <f>J47</f>
        <v>0</v>
      </c>
      <c r="K52" s="80">
        <f>SUM(K47:K51)</f>
        <v>29675180</v>
      </c>
      <c r="L52" s="29">
        <f>L47</f>
        <v>0</v>
      </c>
      <c r="M52" s="80">
        <f>SUM(M47:M51)</f>
        <v>30480373</v>
      </c>
      <c r="N52" s="84">
        <f>SUM(I52+K52+M52)</f>
        <v>89048992</v>
      </c>
      <c r="P52" t="str">
        <f t="shared" si="8"/>
        <v>-</v>
      </c>
      <c r="Q52" t="str">
        <f>IFERROR(VLOOKUP($P52,'Short Crosswalk'!$A$1:$G$29,4,0),"")</f>
        <v/>
      </c>
      <c r="R52" t="str">
        <f>IFERROR(VLOOKUP($P52,'Short Crosswalk'!$A$1:$G$29,7,0),"")</f>
        <v/>
      </c>
      <c r="S52" t="str">
        <f t="shared" si="9"/>
        <v xml:space="preserve"> </v>
      </c>
      <c r="T52" t="str">
        <f t="shared" si="10"/>
        <v/>
      </c>
    </row>
    <row r="53" spans="1:20" ht="25" thickBot="1" x14ac:dyDescent="0.2">
      <c r="A53" s="95" t="s">
        <v>82</v>
      </c>
      <c r="B53" s="92" t="s">
        <v>83</v>
      </c>
      <c r="C53" s="72" t="str">
        <f t="shared" ref="C53:D57" si="13">Q53</f>
        <v xml:space="preserve">Guidance, Counseling and Testing </v>
      </c>
      <c r="D53" s="72" t="str">
        <f t="shared" si="13"/>
        <v>01-Professional Salaries</v>
      </c>
      <c r="E53" s="57" t="s">
        <v>22</v>
      </c>
      <c r="F53" s="57" t="s">
        <v>23</v>
      </c>
      <c r="G53" s="59" t="s">
        <v>84</v>
      </c>
      <c r="H53" s="27">
        <v>1</v>
      </c>
      <c r="I53" s="78">
        <v>2582704</v>
      </c>
      <c r="J53" s="27">
        <v>1</v>
      </c>
      <c r="K53" s="78">
        <v>2686012</v>
      </c>
      <c r="L53" s="27">
        <v>1</v>
      </c>
      <c r="M53" s="78">
        <v>2793452</v>
      </c>
      <c r="P53" t="str">
        <f t="shared" si="8"/>
        <v>Guidance and Psychological-Salaries - Other</v>
      </c>
      <c r="Q53" t="str">
        <f>IFERROR(VLOOKUP($P53,'Short Crosswalk'!$A$1:$G$29,4,0),"")</f>
        <v xml:space="preserve">Guidance, Counseling and Testing </v>
      </c>
      <c r="R53" t="str">
        <f>IFERROR(VLOOKUP($P53,'Short Crosswalk'!$A$1:$G$29,7,0),"")</f>
        <v>01-Professional Salaries</v>
      </c>
      <c r="S53" t="str">
        <f t="shared" si="9"/>
        <v>Guidance, Counseling and Testing  01-Professional Salaries</v>
      </c>
      <c r="T53">
        <f t="shared" si="10"/>
        <v>1</v>
      </c>
    </row>
    <row r="54" spans="1:20" ht="25" thickBot="1" x14ac:dyDescent="0.2">
      <c r="A54" s="95"/>
      <c r="B54" s="92"/>
      <c r="C54" s="72" t="str">
        <f t="shared" si="13"/>
        <v>Teachers</v>
      </c>
      <c r="D54" s="72" t="str">
        <f t="shared" si="13"/>
        <v>01-Professional Salaries</v>
      </c>
      <c r="E54" s="57" t="s">
        <v>39</v>
      </c>
      <c r="F54" s="57" t="s">
        <v>42</v>
      </c>
      <c r="G54" s="59" t="s">
        <v>85</v>
      </c>
      <c r="H54" s="28"/>
      <c r="I54" s="85">
        <v>562400</v>
      </c>
      <c r="J54" s="28"/>
      <c r="K54" s="85">
        <v>579272</v>
      </c>
      <c r="L54" s="28"/>
      <c r="M54" s="85">
        <v>596650</v>
      </c>
      <c r="P54" t="str">
        <f t="shared" si="8"/>
        <v>Classroom &amp; Specialist Teachers-Salaries - Instructional</v>
      </c>
      <c r="Q54" t="str">
        <f>IFERROR(VLOOKUP($P54,'Short Crosswalk'!$A$1:$G$29,4,0),"")</f>
        <v>Teachers</v>
      </c>
      <c r="R54" t="str">
        <f>IFERROR(VLOOKUP($P54,'Short Crosswalk'!$A$1:$G$29,7,0),"")</f>
        <v>01-Professional Salaries</v>
      </c>
      <c r="S54" t="str">
        <f t="shared" si="9"/>
        <v>Teachers 01-Professional Salaries</v>
      </c>
      <c r="T54">
        <f t="shared" si="10"/>
        <v>1</v>
      </c>
    </row>
    <row r="55" spans="1:20" ht="25" thickBot="1" x14ac:dyDescent="0.2">
      <c r="A55" s="95"/>
      <c r="B55" s="92"/>
      <c r="C55" s="72" t="str">
        <f t="shared" si="13"/>
        <v>Instruction</v>
      </c>
      <c r="D55" s="72" t="str">
        <f t="shared" si="13"/>
        <v>01-Professional Salaries</v>
      </c>
      <c r="E55" s="57" t="s">
        <v>51</v>
      </c>
      <c r="F55" s="57" t="s">
        <v>40</v>
      </c>
      <c r="G55" s="59" t="s">
        <v>86</v>
      </c>
      <c r="H55" s="28"/>
      <c r="I55" s="78"/>
      <c r="J55" s="28"/>
      <c r="K55" s="78"/>
      <c r="L55" s="28"/>
      <c r="M55" s="78"/>
      <c r="P55" t="str">
        <f t="shared" si="8"/>
        <v>Instruction Leadership-Stipends</v>
      </c>
      <c r="Q55" t="str">
        <f>IFERROR(VLOOKUP($P55,'Short Crosswalk'!$A$1:$G$29,4,0),"")</f>
        <v>Instruction</v>
      </c>
      <c r="R55" t="str">
        <f>IFERROR(VLOOKUP($P55,'Short Crosswalk'!$A$1:$G$29,7,0),"")</f>
        <v>01-Professional Salaries</v>
      </c>
      <c r="S55" t="str">
        <f t="shared" si="9"/>
        <v>Instruction 01-Professional Salaries</v>
      </c>
      <c r="T55">
        <f t="shared" si="10"/>
        <v>1</v>
      </c>
    </row>
    <row r="56" spans="1:20" ht="24" x14ac:dyDescent="0.15">
      <c r="A56" s="95"/>
      <c r="B56" s="92"/>
      <c r="C56" s="72" t="str">
        <f t="shared" si="13"/>
        <v xml:space="preserve">Operations and Maintenance </v>
      </c>
      <c r="D56" s="72" t="str">
        <f t="shared" si="13"/>
        <v>06-Other Expenses</v>
      </c>
      <c r="E56" s="57" t="s">
        <v>87</v>
      </c>
      <c r="F56" s="57" t="s">
        <v>32</v>
      </c>
      <c r="G56" s="59" t="s">
        <v>88</v>
      </c>
      <c r="H56" s="28"/>
      <c r="I56" s="78">
        <v>400000</v>
      </c>
      <c r="J56" s="28"/>
      <c r="K56" s="78">
        <v>400000</v>
      </c>
      <c r="L56" s="28"/>
      <c r="M56" s="78">
        <v>400000</v>
      </c>
      <c r="P56" t="str">
        <f t="shared" si="8"/>
        <v>Operations and Maintenance-Other</v>
      </c>
      <c r="Q56" t="str">
        <f>IFERROR(VLOOKUP($P56,'Short Crosswalk'!$A$1:$G$29,4,0),"")</f>
        <v xml:space="preserve">Operations and Maintenance </v>
      </c>
      <c r="R56" t="str">
        <f>IFERROR(VLOOKUP($P56,'Short Crosswalk'!$A$1:$G$29,7,0),"")</f>
        <v>06-Other Expenses</v>
      </c>
      <c r="S56" t="str">
        <f t="shared" si="9"/>
        <v>Operations and Maintenance  06-Other Expenses</v>
      </c>
      <c r="T56">
        <f t="shared" si="10"/>
        <v>6</v>
      </c>
    </row>
    <row r="57" spans="1:20" ht="24" x14ac:dyDescent="0.15">
      <c r="A57" s="95"/>
      <c r="B57" s="92"/>
      <c r="C57" s="72" t="str">
        <f t="shared" si="13"/>
        <v xml:space="preserve">Benefits and Fixed Charges </v>
      </c>
      <c r="D57" s="72" t="str">
        <f t="shared" si="13"/>
        <v>04-Contracted Services</v>
      </c>
      <c r="E57" s="57" t="s">
        <v>25</v>
      </c>
      <c r="F57" s="57" t="s">
        <v>34</v>
      </c>
      <c r="G57" s="59" t="s">
        <v>35</v>
      </c>
      <c r="H57" s="28"/>
      <c r="I57" s="79"/>
      <c r="J57" s="28"/>
      <c r="K57" s="79"/>
      <c r="L57" s="28"/>
      <c r="M57" s="79"/>
      <c r="P57" t="str">
        <f t="shared" si="8"/>
        <v>Benefits and Fixed Charges -Contractual Services</v>
      </c>
      <c r="Q57" t="str">
        <f>IFERROR(VLOOKUP($P57,'Short Crosswalk'!$A$1:$G$29,4,0),"")</f>
        <v xml:space="preserve">Benefits and Fixed Charges </v>
      </c>
      <c r="R57" t="str">
        <f>IFERROR(VLOOKUP($P57,'Short Crosswalk'!$A$1:$G$29,7,0),"")</f>
        <v>04-Contracted Services</v>
      </c>
      <c r="S57" t="str">
        <f t="shared" si="9"/>
        <v>Benefits and Fixed Charges  04-Contracted Services</v>
      </c>
      <c r="T57">
        <f t="shared" si="10"/>
        <v>4</v>
      </c>
    </row>
    <row r="58" spans="1:20" ht="13.5" customHeight="1" x14ac:dyDescent="0.2">
      <c r="A58" s="60"/>
      <c r="B58" s="61"/>
      <c r="C58" s="73"/>
      <c r="D58" s="73"/>
      <c r="E58" s="62"/>
      <c r="F58" s="62"/>
      <c r="G58" s="63" t="s">
        <v>36</v>
      </c>
      <c r="H58" s="29">
        <f>H53</f>
        <v>1</v>
      </c>
      <c r="I58" s="80">
        <f>SUM(I53:I57)</f>
        <v>3545104</v>
      </c>
      <c r="J58" s="29">
        <f>J53</f>
        <v>1</v>
      </c>
      <c r="K58" s="80">
        <f>SUM(K53:K57)</f>
        <v>3665284</v>
      </c>
      <c r="L58" s="29">
        <f>L53</f>
        <v>1</v>
      </c>
      <c r="M58" s="80">
        <f>SUM(M53:M57)</f>
        <v>3790102</v>
      </c>
      <c r="N58" s="84">
        <f>SUM(I58+K58+M58)</f>
        <v>11000490</v>
      </c>
      <c r="P58" t="str">
        <f t="shared" si="8"/>
        <v>-</v>
      </c>
      <c r="Q58" t="str">
        <f>IFERROR(VLOOKUP($P58,'Short Crosswalk'!$A$1:$G$29,4,0),"")</f>
        <v/>
      </c>
      <c r="R58" t="str">
        <f>IFERROR(VLOOKUP($P58,'Short Crosswalk'!$A$1:$G$29,7,0),"")</f>
        <v/>
      </c>
      <c r="S58" t="str">
        <f t="shared" si="9"/>
        <v xml:space="preserve"> </v>
      </c>
      <c r="T58" t="str">
        <f t="shared" si="10"/>
        <v/>
      </c>
    </row>
    <row r="59" spans="1:20" ht="24" x14ac:dyDescent="0.15">
      <c r="A59" s="96" t="s">
        <v>89</v>
      </c>
      <c r="B59" s="92" t="s">
        <v>90</v>
      </c>
      <c r="C59" s="72" t="str">
        <f t="shared" ref="C59:D64" si="14">Q59</f>
        <v>Administration</v>
      </c>
      <c r="D59" s="72" t="str">
        <f t="shared" si="14"/>
        <v>01-Professional Salaries</v>
      </c>
      <c r="E59" s="57" t="s">
        <v>91</v>
      </c>
      <c r="F59" s="57" t="s">
        <v>92</v>
      </c>
      <c r="G59" s="59" t="s">
        <v>93</v>
      </c>
      <c r="H59" s="27"/>
      <c r="I59" s="78">
        <v>290050</v>
      </c>
      <c r="J59" s="27"/>
      <c r="K59" s="78">
        <v>301652</v>
      </c>
      <c r="L59" s="27"/>
      <c r="M59" s="78">
        <v>313718</v>
      </c>
      <c r="P59" t="str">
        <f t="shared" si="8"/>
        <v>Administration-Salaries - Administrator</v>
      </c>
      <c r="Q59" t="str">
        <f>IFERROR(VLOOKUP($P59,'Short Crosswalk'!$A$1:$G$29,4,0),"")</f>
        <v>Administration</v>
      </c>
      <c r="R59" t="str">
        <f>IFERROR(VLOOKUP($P59,'Short Crosswalk'!$A$1:$G$29,7,0),"")</f>
        <v>01-Professional Salaries</v>
      </c>
      <c r="S59" t="str">
        <f t="shared" si="9"/>
        <v>Administration 01-Professional Salaries</v>
      </c>
      <c r="T59">
        <f t="shared" si="10"/>
        <v>1</v>
      </c>
    </row>
    <row r="60" spans="1:20" ht="13" x14ac:dyDescent="0.15">
      <c r="A60" s="96"/>
      <c r="B60" s="92"/>
      <c r="C60" s="72" t="str">
        <f t="shared" si="14"/>
        <v>Teachers</v>
      </c>
      <c r="D60" s="72" t="str">
        <f t="shared" si="14"/>
        <v>01-Professional Salaries</v>
      </c>
      <c r="E60" s="57" t="s">
        <v>39</v>
      </c>
      <c r="F60" s="57" t="s">
        <v>42</v>
      </c>
      <c r="G60" s="59" t="s">
        <v>94</v>
      </c>
      <c r="H60" s="27"/>
      <c r="I60" s="78"/>
      <c r="J60" s="27"/>
      <c r="K60" s="78"/>
      <c r="L60" s="27"/>
      <c r="M60" s="78"/>
      <c r="P60" t="str">
        <f t="shared" si="8"/>
        <v>Classroom &amp; Specialist Teachers-Salaries - Instructional</v>
      </c>
      <c r="Q60" t="str">
        <f>IFERROR(VLOOKUP($P60,'Short Crosswalk'!$A$1:$G$29,4,0),"")</f>
        <v>Teachers</v>
      </c>
      <c r="R60" t="str">
        <f>IFERROR(VLOOKUP($P60,'Short Crosswalk'!$A$1:$G$29,7,0),"")</f>
        <v>01-Professional Salaries</v>
      </c>
      <c r="S60" t="str">
        <f t="shared" si="9"/>
        <v>Teachers 01-Professional Salaries</v>
      </c>
      <c r="T60">
        <f t="shared" si="10"/>
        <v>1</v>
      </c>
    </row>
    <row r="61" spans="1:20" ht="24" x14ac:dyDescent="0.15">
      <c r="A61" s="96"/>
      <c r="B61" s="92"/>
      <c r="C61" s="72" t="str">
        <f t="shared" si="14"/>
        <v>Other Teaching Services</v>
      </c>
      <c r="D61" s="72" t="str">
        <f t="shared" si="14"/>
        <v>02-Clerical Salaries</v>
      </c>
      <c r="E61" s="57" t="s">
        <v>95</v>
      </c>
      <c r="F61" s="57" t="s">
        <v>77</v>
      </c>
      <c r="G61" s="59" t="s">
        <v>96</v>
      </c>
      <c r="H61" s="27"/>
      <c r="I61" s="78"/>
      <c r="J61" s="27"/>
      <c r="K61" s="78"/>
      <c r="L61" s="27"/>
      <c r="M61" s="78"/>
      <c r="P61" t="str">
        <f t="shared" si="8"/>
        <v>Other Teaching Services-Salaries - Clerical/Support</v>
      </c>
      <c r="Q61" t="str">
        <f>IFERROR(VLOOKUP($P61,'Short Crosswalk'!$A$1:$G$29,4,0),"")</f>
        <v>Other Teaching Services</v>
      </c>
      <c r="R61" t="str">
        <f>IFERROR(VLOOKUP($P61,'Short Crosswalk'!$A$1:$G$29,7,0),"")</f>
        <v>02-Clerical Salaries</v>
      </c>
      <c r="S61" t="str">
        <f t="shared" si="9"/>
        <v>Other Teaching Services 02-Clerical Salaries</v>
      </c>
      <c r="T61">
        <f t="shared" si="10"/>
        <v>2</v>
      </c>
    </row>
    <row r="62" spans="1:20" ht="24" x14ac:dyDescent="0.15">
      <c r="A62" s="96"/>
      <c r="B62" s="92"/>
      <c r="C62" s="72" t="str">
        <f t="shared" si="14"/>
        <v xml:space="preserve">Operations and Maintenance </v>
      </c>
      <c r="D62" s="72" t="str">
        <f t="shared" si="14"/>
        <v>05-Supplies and Materials</v>
      </c>
      <c r="E62" s="57" t="s">
        <v>27</v>
      </c>
      <c r="F62" s="57" t="s">
        <v>32</v>
      </c>
      <c r="G62" s="59" t="s">
        <v>97</v>
      </c>
      <c r="H62" s="28"/>
      <c r="I62" s="78">
        <v>950000</v>
      </c>
      <c r="J62" s="28"/>
      <c r="K62" s="78">
        <v>950000</v>
      </c>
      <c r="L62" s="28"/>
      <c r="M62" s="78">
        <v>950000</v>
      </c>
      <c r="P62" t="str">
        <f t="shared" si="8"/>
        <v>Operations and Maintenance-Supplies and Materials</v>
      </c>
      <c r="Q62" t="str">
        <f>IFERROR(VLOOKUP($P62,'Short Crosswalk'!$A$1:$G$29,4,0),"")</f>
        <v xml:space="preserve">Operations and Maintenance </v>
      </c>
      <c r="R62" t="str">
        <f>IFERROR(VLOOKUP($P62,'Short Crosswalk'!$A$1:$G$29,7,0),"")</f>
        <v>05-Supplies and Materials</v>
      </c>
      <c r="S62" t="str">
        <f t="shared" si="9"/>
        <v>Operations and Maintenance  05-Supplies and Materials</v>
      </c>
      <c r="T62">
        <f t="shared" si="10"/>
        <v>5</v>
      </c>
    </row>
    <row r="63" spans="1:20" ht="36" x14ac:dyDescent="0.15">
      <c r="A63" s="96"/>
      <c r="B63" s="92"/>
      <c r="C63" s="72" t="str">
        <f t="shared" si="14"/>
        <v xml:space="preserve">Instructional Materials, Equipment and Technology </v>
      </c>
      <c r="D63" s="72" t="str">
        <f t="shared" si="14"/>
        <v>05-Supplies and Materials</v>
      </c>
      <c r="E63" s="57" t="s">
        <v>27</v>
      </c>
      <c r="F63" s="57" t="s">
        <v>28</v>
      </c>
      <c r="G63" s="59" t="s">
        <v>98</v>
      </c>
      <c r="H63" s="28"/>
      <c r="I63" s="78"/>
      <c r="J63" s="28"/>
      <c r="K63" s="78"/>
      <c r="L63" s="28"/>
      <c r="M63" s="78"/>
      <c r="P63" t="str">
        <f t="shared" si="8"/>
        <v>Instructional Materials, Equip., and Tech.-Supplies and Materials</v>
      </c>
      <c r="Q63" t="str">
        <f>IFERROR(VLOOKUP($P63,'Short Crosswalk'!$A$1:$G$29,4,0),"")</f>
        <v xml:space="preserve">Instructional Materials, Equipment and Technology </v>
      </c>
      <c r="R63" t="str">
        <f>IFERROR(VLOOKUP($P63,'Short Crosswalk'!$A$1:$G$29,7,0),"")</f>
        <v>05-Supplies and Materials</v>
      </c>
      <c r="S63" t="str">
        <f t="shared" si="9"/>
        <v>Instructional Materials, Equipment and Technology  05-Supplies and Materials</v>
      </c>
      <c r="T63">
        <f t="shared" si="10"/>
        <v>5</v>
      </c>
    </row>
    <row r="64" spans="1:20" ht="24" x14ac:dyDescent="0.15">
      <c r="A64" s="96"/>
      <c r="B64" s="92"/>
      <c r="C64" s="72" t="str">
        <f t="shared" si="14"/>
        <v xml:space="preserve">Benefits and Fixed Charges </v>
      </c>
      <c r="D64" s="72" t="str">
        <f t="shared" si="14"/>
        <v>04-Contracted Services</v>
      </c>
      <c r="E64" s="57" t="s">
        <v>25</v>
      </c>
      <c r="F64" s="57" t="s">
        <v>34</v>
      </c>
      <c r="G64" s="59" t="s">
        <v>35</v>
      </c>
      <c r="H64" s="28"/>
      <c r="I64" s="79"/>
      <c r="J64" s="28"/>
      <c r="K64" s="79"/>
      <c r="L64" s="28"/>
      <c r="M64" s="79"/>
      <c r="P64" t="str">
        <f t="shared" si="8"/>
        <v>Benefits and Fixed Charges -Contractual Services</v>
      </c>
      <c r="Q64" t="str">
        <f>IFERROR(VLOOKUP($P64,'Short Crosswalk'!$A$1:$G$29,4,0),"")</f>
        <v xml:space="preserve">Benefits and Fixed Charges </v>
      </c>
      <c r="R64" t="str">
        <f>IFERROR(VLOOKUP($P64,'Short Crosswalk'!$A$1:$G$29,7,0),"")</f>
        <v>04-Contracted Services</v>
      </c>
      <c r="S64" t="str">
        <f t="shared" si="9"/>
        <v>Benefits and Fixed Charges  04-Contracted Services</v>
      </c>
      <c r="T64">
        <f t="shared" si="10"/>
        <v>4</v>
      </c>
    </row>
    <row r="65" spans="1:20" ht="13.5" customHeight="1" x14ac:dyDescent="0.2">
      <c r="A65" s="96"/>
      <c r="B65" s="61"/>
      <c r="C65" s="73"/>
      <c r="D65" s="73"/>
      <c r="E65" s="62"/>
      <c r="F65" s="62"/>
      <c r="G65" s="63" t="s">
        <v>36</v>
      </c>
      <c r="H65" s="29">
        <f>SUM(H59+H60+H61)</f>
        <v>0</v>
      </c>
      <c r="I65" s="80">
        <f>SUM(I59:I64)</f>
        <v>1240050</v>
      </c>
      <c r="J65" s="29">
        <f>SUM(J59+J60+J61)</f>
        <v>0</v>
      </c>
      <c r="K65" s="80">
        <f>SUM(K59:K64)</f>
        <v>1251652</v>
      </c>
      <c r="L65" s="29">
        <f>SUM(L59+L60+L61)</f>
        <v>0</v>
      </c>
      <c r="M65" s="80">
        <f>SUM(M59:M64)</f>
        <v>1263718</v>
      </c>
      <c r="N65" s="84">
        <f>SUM(I65+K65+M65)</f>
        <v>3755420</v>
      </c>
      <c r="P65" t="str">
        <f t="shared" si="8"/>
        <v>-</v>
      </c>
      <c r="Q65" t="str">
        <f>IFERROR(VLOOKUP($P65,'Short Crosswalk'!$A$1:$G$29,4,0),"")</f>
        <v/>
      </c>
      <c r="R65" t="str">
        <f>IFERROR(VLOOKUP($P65,'Short Crosswalk'!$A$1:$G$29,7,0),"")</f>
        <v/>
      </c>
      <c r="S65" t="str">
        <f t="shared" si="9"/>
        <v xml:space="preserve"> </v>
      </c>
      <c r="T65" t="str">
        <f t="shared" si="10"/>
        <v/>
      </c>
    </row>
    <row r="66" spans="1:20" ht="24" x14ac:dyDescent="0.15">
      <c r="A66" s="96"/>
      <c r="B66" s="97" t="s">
        <v>99</v>
      </c>
      <c r="C66" s="72" t="str">
        <f>Q66</f>
        <v>Teachers</v>
      </c>
      <c r="D66" s="72" t="str">
        <f>R66</f>
        <v>01-Professional Salaries</v>
      </c>
      <c r="E66" s="57" t="s">
        <v>51</v>
      </c>
      <c r="F66" s="57" t="s">
        <v>42</v>
      </c>
      <c r="G66" s="59" t="s">
        <v>100</v>
      </c>
      <c r="H66" s="31"/>
      <c r="I66" s="78">
        <v>2650000</v>
      </c>
      <c r="J66" s="28"/>
      <c r="K66" s="78">
        <v>2650000</v>
      </c>
      <c r="L66" s="28"/>
      <c r="M66" s="78">
        <v>2650000</v>
      </c>
      <c r="P66" t="str">
        <f t="shared" si="8"/>
        <v>Classroom &amp; Specialist Teachers-Stipends</v>
      </c>
      <c r="Q66" t="str">
        <f>IFERROR(VLOOKUP($P66,'Short Crosswalk'!$A$1:$G$29,4,0),"")</f>
        <v>Teachers</v>
      </c>
      <c r="R66" t="str">
        <f>IFERROR(VLOOKUP($P66,'Short Crosswalk'!$A$1:$G$29,7,0),"")</f>
        <v>01-Professional Salaries</v>
      </c>
      <c r="S66" t="str">
        <f t="shared" si="9"/>
        <v>Teachers 01-Professional Salaries</v>
      </c>
      <c r="T66">
        <f t="shared" si="10"/>
        <v>1</v>
      </c>
    </row>
    <row r="67" spans="1:20" ht="24" x14ac:dyDescent="0.15">
      <c r="A67" s="96"/>
      <c r="B67" s="97"/>
      <c r="C67" s="72" t="str">
        <f>Q67</f>
        <v>Other Teaching Services</v>
      </c>
      <c r="D67" s="72" t="str">
        <f>R67</f>
        <v>04-Contracted Services</v>
      </c>
      <c r="E67" s="57" t="s">
        <v>25</v>
      </c>
      <c r="F67" s="57" t="s">
        <v>77</v>
      </c>
      <c r="G67" s="59" t="s">
        <v>101</v>
      </c>
      <c r="H67" s="31"/>
      <c r="I67" s="78"/>
      <c r="J67" s="28"/>
      <c r="K67" s="78"/>
      <c r="L67" s="28"/>
      <c r="M67" s="78"/>
      <c r="P67" t="str">
        <f t="shared" si="8"/>
        <v>Other Teaching Services-Contractual Services</v>
      </c>
      <c r="Q67" t="str">
        <f>IFERROR(VLOOKUP($P67,'Short Crosswalk'!$A$1:$G$29,4,0),"")</f>
        <v>Other Teaching Services</v>
      </c>
      <c r="R67" t="str">
        <f>IFERROR(VLOOKUP($P67,'Short Crosswalk'!$A$1:$G$29,7,0),"")</f>
        <v>04-Contracted Services</v>
      </c>
      <c r="S67" t="str">
        <f t="shared" si="9"/>
        <v>Other Teaching Services 04-Contracted Services</v>
      </c>
      <c r="T67">
        <f t="shared" si="10"/>
        <v>4</v>
      </c>
    </row>
    <row r="68" spans="1:20" ht="13.5" customHeight="1" x14ac:dyDescent="0.2">
      <c r="A68" s="96"/>
      <c r="B68" s="61"/>
      <c r="C68" s="73"/>
      <c r="D68" s="73"/>
      <c r="E68" s="62"/>
      <c r="F68" s="62"/>
      <c r="G68" s="63" t="s">
        <v>36</v>
      </c>
      <c r="H68" s="30"/>
      <c r="I68" s="80">
        <f>SUM(I66:I67)</f>
        <v>2650000</v>
      </c>
      <c r="J68" s="29"/>
      <c r="K68" s="80">
        <f>SUM(K66:K67)</f>
        <v>2650000</v>
      </c>
      <c r="L68" s="29"/>
      <c r="M68" s="80">
        <f>SUM(M66:M67)</f>
        <v>2650000</v>
      </c>
      <c r="N68" s="84">
        <f>SUM(I68+K68+M68)</f>
        <v>7950000</v>
      </c>
      <c r="P68" t="str">
        <f t="shared" si="8"/>
        <v>-</v>
      </c>
      <c r="Q68" t="str">
        <f>IFERROR(VLOOKUP($P68,'Short Crosswalk'!$A$1:$G$29,4,0),"")</f>
        <v/>
      </c>
      <c r="R68" t="str">
        <f>IFERROR(VLOOKUP($P68,'Short Crosswalk'!$A$1:$G$29,7,0),"")</f>
        <v/>
      </c>
      <c r="S68" t="str">
        <f t="shared" si="9"/>
        <v xml:space="preserve"> </v>
      </c>
      <c r="T68" t="str">
        <f t="shared" si="10"/>
        <v/>
      </c>
    </row>
    <row r="69" spans="1:20" ht="24" x14ac:dyDescent="0.15">
      <c r="A69" s="96"/>
      <c r="B69" s="92" t="s">
        <v>102</v>
      </c>
      <c r="C69" s="72" t="str">
        <f t="shared" ref="C69:D72" si="15">Q69</f>
        <v>Teachers</v>
      </c>
      <c r="D69" s="72" t="str">
        <f t="shared" si="15"/>
        <v>01-Professional Salaries</v>
      </c>
      <c r="E69" s="57" t="s">
        <v>39</v>
      </c>
      <c r="F69" s="57" t="s">
        <v>42</v>
      </c>
      <c r="G69" s="59" t="s">
        <v>103</v>
      </c>
      <c r="H69" s="27"/>
      <c r="I69" s="78">
        <v>1610239</v>
      </c>
      <c r="J69" s="27"/>
      <c r="K69" s="78">
        <v>1674648</v>
      </c>
      <c r="L69" s="27"/>
      <c r="M69" s="78">
        <v>1741634</v>
      </c>
      <c r="P69" t="str">
        <f t="shared" ref="P69:P93" si="16">_xlfn.CONCAT(F69,"-",E69)</f>
        <v>Classroom &amp; Specialist Teachers-Salaries - Instructional</v>
      </c>
      <c r="Q69" t="str">
        <f>IFERROR(VLOOKUP($P69,'Short Crosswalk'!$A$1:$G$29,4,0),"")</f>
        <v>Teachers</v>
      </c>
      <c r="R69" t="str">
        <f>IFERROR(VLOOKUP($P69,'Short Crosswalk'!$A$1:$G$29,7,0),"")</f>
        <v>01-Professional Salaries</v>
      </c>
      <c r="S69" t="str">
        <f t="shared" ref="S69:S93" si="17">_xlfn.CONCAT(Q69," ", R69)</f>
        <v>Teachers 01-Professional Salaries</v>
      </c>
      <c r="T69">
        <f t="shared" ref="T69:T93" si="18">IFERROR(VALUE(LEFT(D69,2)),"")</f>
        <v>1</v>
      </c>
    </row>
    <row r="70" spans="1:20" ht="24" x14ac:dyDescent="0.15">
      <c r="A70" s="96"/>
      <c r="B70" s="92"/>
      <c r="C70" s="72" t="str">
        <f t="shared" si="15"/>
        <v>Professional Development</v>
      </c>
      <c r="D70" s="72" t="str">
        <f t="shared" si="15"/>
        <v>04-Contracted Services</v>
      </c>
      <c r="E70" s="57" t="s">
        <v>25</v>
      </c>
      <c r="F70" s="57" t="s">
        <v>30</v>
      </c>
      <c r="G70" s="59" t="s">
        <v>104</v>
      </c>
      <c r="H70" s="28"/>
      <c r="I70" s="78">
        <v>50000</v>
      </c>
      <c r="J70" s="28"/>
      <c r="K70" s="78">
        <v>50000</v>
      </c>
      <c r="L70" s="28"/>
      <c r="M70" s="78">
        <v>50000</v>
      </c>
      <c r="P70" t="str">
        <f t="shared" si="16"/>
        <v>Professional Development-Contractual Services</v>
      </c>
      <c r="Q70" t="str">
        <f>IFERROR(VLOOKUP($P70,'Short Crosswalk'!$A$1:$G$29,4,0),"")</f>
        <v>Professional Development</v>
      </c>
      <c r="R70" t="str">
        <f>IFERROR(VLOOKUP($P70,'Short Crosswalk'!$A$1:$G$29,7,0),"")</f>
        <v>04-Contracted Services</v>
      </c>
      <c r="S70" t="str">
        <f t="shared" si="17"/>
        <v>Professional Development 04-Contracted Services</v>
      </c>
      <c r="T70">
        <f t="shared" si="18"/>
        <v>4</v>
      </c>
    </row>
    <row r="71" spans="1:20" ht="36" x14ac:dyDescent="0.15">
      <c r="A71" s="96"/>
      <c r="B71" s="92"/>
      <c r="C71" s="72" t="str">
        <f t="shared" si="15"/>
        <v xml:space="preserve">Instructional Materials, Equipment and Technology </v>
      </c>
      <c r="D71" s="72" t="str">
        <f t="shared" si="15"/>
        <v>05-Supplies and Materials</v>
      </c>
      <c r="E71" s="57" t="s">
        <v>27</v>
      </c>
      <c r="F71" s="57" t="s">
        <v>28</v>
      </c>
      <c r="G71" s="59" t="s">
        <v>105</v>
      </c>
      <c r="H71" s="28"/>
      <c r="I71" s="78"/>
      <c r="J71" s="28"/>
      <c r="K71" s="78"/>
      <c r="L71" s="28"/>
      <c r="M71" s="78"/>
      <c r="P71" t="str">
        <f t="shared" si="16"/>
        <v>Instructional Materials, Equip., and Tech.-Supplies and Materials</v>
      </c>
      <c r="Q71" t="str">
        <f>IFERROR(VLOOKUP($P71,'Short Crosswalk'!$A$1:$G$29,4,0),"")</f>
        <v xml:space="preserve">Instructional Materials, Equipment and Technology </v>
      </c>
      <c r="R71" t="str">
        <f>IFERROR(VLOOKUP($P71,'Short Crosswalk'!$A$1:$G$29,7,0),"")</f>
        <v>05-Supplies and Materials</v>
      </c>
      <c r="S71" t="str">
        <f t="shared" si="17"/>
        <v>Instructional Materials, Equipment and Technology  05-Supplies and Materials</v>
      </c>
      <c r="T71">
        <f t="shared" si="18"/>
        <v>5</v>
      </c>
    </row>
    <row r="72" spans="1:20" ht="24" x14ac:dyDescent="0.15">
      <c r="A72" s="96"/>
      <c r="B72" s="92"/>
      <c r="C72" s="72" t="str">
        <f t="shared" si="15"/>
        <v xml:space="preserve">Benefits and Fixed Charges </v>
      </c>
      <c r="D72" s="72" t="str">
        <f t="shared" si="15"/>
        <v>04-Contracted Services</v>
      </c>
      <c r="E72" s="57" t="s">
        <v>25</v>
      </c>
      <c r="F72" s="57" t="s">
        <v>34</v>
      </c>
      <c r="G72" s="59" t="s">
        <v>35</v>
      </c>
      <c r="H72" s="28"/>
      <c r="I72" s="79"/>
      <c r="J72" s="28"/>
      <c r="K72" s="79"/>
      <c r="L72" s="28"/>
      <c r="M72" s="79"/>
      <c r="P72" t="str">
        <f t="shared" si="16"/>
        <v>Benefits and Fixed Charges -Contractual Services</v>
      </c>
      <c r="Q72" t="str">
        <f>IFERROR(VLOOKUP($P72,'Short Crosswalk'!$A$1:$G$29,4,0),"")</f>
        <v xml:space="preserve">Benefits and Fixed Charges </v>
      </c>
      <c r="R72" t="str">
        <f>IFERROR(VLOOKUP($P72,'Short Crosswalk'!$A$1:$G$29,7,0),"")</f>
        <v>04-Contracted Services</v>
      </c>
      <c r="S72" t="str">
        <f t="shared" si="17"/>
        <v>Benefits and Fixed Charges  04-Contracted Services</v>
      </c>
      <c r="T72">
        <f t="shared" si="18"/>
        <v>4</v>
      </c>
    </row>
    <row r="73" spans="1:20" ht="13.5" customHeight="1" x14ac:dyDescent="0.2">
      <c r="A73" s="96"/>
      <c r="B73" s="61"/>
      <c r="C73" s="73"/>
      <c r="D73" s="73"/>
      <c r="E73" s="62"/>
      <c r="F73" s="62"/>
      <c r="G73" s="63" t="s">
        <v>36</v>
      </c>
      <c r="H73" s="29">
        <f>H69</f>
        <v>0</v>
      </c>
      <c r="I73" s="80">
        <f>SUM(I69:I72)</f>
        <v>1660239</v>
      </c>
      <c r="J73" s="29">
        <f>J69</f>
        <v>0</v>
      </c>
      <c r="K73" s="80">
        <f>SUM(K69:K72)</f>
        <v>1724648</v>
      </c>
      <c r="L73" s="29">
        <f>L69</f>
        <v>0</v>
      </c>
      <c r="M73" s="80">
        <f>SUM(M69:M72)</f>
        <v>1791634</v>
      </c>
      <c r="N73" s="84">
        <f>SUM(I73+K73+M73)</f>
        <v>5176521</v>
      </c>
      <c r="P73" t="str">
        <f t="shared" si="16"/>
        <v>-</v>
      </c>
      <c r="Q73" t="str">
        <f>IFERROR(VLOOKUP($P73,'Short Crosswalk'!$A$1:$G$29,4,0),"")</f>
        <v/>
      </c>
      <c r="R73" t="str">
        <f>IFERROR(VLOOKUP($P73,'Short Crosswalk'!$A$1:$G$29,7,0),"")</f>
        <v/>
      </c>
      <c r="S73" t="str">
        <f t="shared" si="17"/>
        <v xml:space="preserve"> </v>
      </c>
      <c r="T73" t="str">
        <f t="shared" si="18"/>
        <v/>
      </c>
    </row>
    <row r="74" spans="1:20" ht="24" x14ac:dyDescent="0.15">
      <c r="A74" s="96"/>
      <c r="B74" s="92" t="s">
        <v>106</v>
      </c>
      <c r="C74" s="72" t="str">
        <f t="shared" ref="C74:D76" si="19">Q74</f>
        <v>Teachers</v>
      </c>
      <c r="D74" s="72" t="str">
        <f t="shared" si="19"/>
        <v>01-Professional Salaries</v>
      </c>
      <c r="E74" s="57" t="s">
        <v>39</v>
      </c>
      <c r="F74" s="57" t="s">
        <v>42</v>
      </c>
      <c r="G74" s="59" t="s">
        <v>107</v>
      </c>
      <c r="H74" s="27"/>
      <c r="I74" s="78">
        <v>7648709</v>
      </c>
      <c r="J74" s="27"/>
      <c r="K74" s="78">
        <v>7954657</v>
      </c>
      <c r="L74" s="27"/>
      <c r="M74" s="78">
        <v>8272843</v>
      </c>
      <c r="P74" t="str">
        <f t="shared" si="16"/>
        <v>Classroom &amp; Specialist Teachers-Salaries - Instructional</v>
      </c>
      <c r="Q74" t="str">
        <f>IFERROR(VLOOKUP($P74,'Short Crosswalk'!$A$1:$G$29,4,0),"")</f>
        <v>Teachers</v>
      </c>
      <c r="R74" t="str">
        <f>IFERROR(VLOOKUP($P74,'Short Crosswalk'!$A$1:$G$29,7,0),"")</f>
        <v>01-Professional Salaries</v>
      </c>
      <c r="S74" t="str">
        <f t="shared" si="17"/>
        <v>Teachers 01-Professional Salaries</v>
      </c>
      <c r="T74">
        <f t="shared" si="18"/>
        <v>1</v>
      </c>
    </row>
    <row r="75" spans="1:20" ht="36" x14ac:dyDescent="0.15">
      <c r="A75" s="96"/>
      <c r="B75" s="92"/>
      <c r="C75" s="72" t="str">
        <f t="shared" si="19"/>
        <v xml:space="preserve">Instructional Materials, Equipment and Technology </v>
      </c>
      <c r="D75" s="72" t="str">
        <f t="shared" si="19"/>
        <v>05-Supplies and Materials</v>
      </c>
      <c r="E75" s="57" t="s">
        <v>27</v>
      </c>
      <c r="F75" s="57" t="s">
        <v>28</v>
      </c>
      <c r="G75" s="59" t="s">
        <v>108</v>
      </c>
      <c r="H75" s="28"/>
      <c r="I75" s="78">
        <v>1205005</v>
      </c>
      <c r="J75" s="28"/>
      <c r="K75" s="78">
        <v>1205005</v>
      </c>
      <c r="L75" s="28"/>
      <c r="M75" s="78">
        <v>1205005</v>
      </c>
      <c r="P75" t="str">
        <f t="shared" si="16"/>
        <v>Instructional Materials, Equip., and Tech.-Supplies and Materials</v>
      </c>
      <c r="Q75" t="str">
        <f>IFERROR(VLOOKUP($P75,'Short Crosswalk'!$A$1:$G$29,4,0),"")</f>
        <v xml:space="preserve">Instructional Materials, Equipment and Technology </v>
      </c>
      <c r="R75" t="str">
        <f>IFERROR(VLOOKUP($P75,'Short Crosswalk'!$A$1:$G$29,7,0),"")</f>
        <v>05-Supplies and Materials</v>
      </c>
      <c r="S75" t="str">
        <f t="shared" si="17"/>
        <v>Instructional Materials, Equipment and Technology  05-Supplies and Materials</v>
      </c>
      <c r="T75">
        <f t="shared" si="18"/>
        <v>5</v>
      </c>
    </row>
    <row r="76" spans="1:20" ht="24" x14ac:dyDescent="0.15">
      <c r="A76" s="96"/>
      <c r="B76" s="92"/>
      <c r="C76" s="72" t="str">
        <f t="shared" si="19"/>
        <v xml:space="preserve">Benefits and Fixed Charges </v>
      </c>
      <c r="D76" s="72" t="str">
        <f t="shared" si="19"/>
        <v>04-Contracted Services</v>
      </c>
      <c r="E76" s="57" t="s">
        <v>25</v>
      </c>
      <c r="F76" s="57" t="s">
        <v>34</v>
      </c>
      <c r="G76" s="59" t="s">
        <v>35</v>
      </c>
      <c r="H76" s="28"/>
      <c r="I76" s="79"/>
      <c r="J76" s="28"/>
      <c r="K76" s="79"/>
      <c r="L76" s="28"/>
      <c r="M76" s="79"/>
      <c r="P76" t="str">
        <f t="shared" si="16"/>
        <v>Benefits and Fixed Charges -Contractual Services</v>
      </c>
      <c r="Q76" t="str">
        <f>IFERROR(VLOOKUP($P76,'Short Crosswalk'!$A$1:$G$29,4,0),"")</f>
        <v xml:space="preserve">Benefits and Fixed Charges </v>
      </c>
      <c r="R76" t="str">
        <f>IFERROR(VLOOKUP($P76,'Short Crosswalk'!$A$1:$G$29,7,0),"")</f>
        <v>04-Contracted Services</v>
      </c>
      <c r="S76" t="str">
        <f t="shared" si="17"/>
        <v>Benefits and Fixed Charges  04-Contracted Services</v>
      </c>
      <c r="T76">
        <f t="shared" si="18"/>
        <v>4</v>
      </c>
    </row>
    <row r="77" spans="1:20" ht="13.5" customHeight="1" x14ac:dyDescent="0.2">
      <c r="A77" s="60"/>
      <c r="B77" s="61"/>
      <c r="C77" s="73"/>
      <c r="D77" s="73"/>
      <c r="E77" s="62"/>
      <c r="F77" s="62"/>
      <c r="G77" s="63" t="s">
        <v>36</v>
      </c>
      <c r="H77" s="29">
        <f>H74</f>
        <v>0</v>
      </c>
      <c r="I77" s="80">
        <f>SUM(I74:I76)</f>
        <v>8853714</v>
      </c>
      <c r="J77" s="29">
        <f>J74</f>
        <v>0</v>
      </c>
      <c r="K77" s="80">
        <f>SUM(K74:K76)</f>
        <v>9159662</v>
      </c>
      <c r="L77" s="29">
        <f>L74</f>
        <v>0</v>
      </c>
      <c r="M77" s="80">
        <f>SUM(M74:M76)</f>
        <v>9477848</v>
      </c>
      <c r="N77" s="84">
        <f>SUM(I77+K77+M77)</f>
        <v>27491224</v>
      </c>
      <c r="P77" t="str">
        <f t="shared" si="16"/>
        <v>-</v>
      </c>
      <c r="Q77" t="str">
        <f>IFERROR(VLOOKUP($P77,'Short Crosswalk'!$A$1:$G$29,4,0),"")</f>
        <v/>
      </c>
      <c r="R77" t="str">
        <f>IFERROR(VLOOKUP($P77,'Short Crosswalk'!$A$1:$G$29,7,0),"")</f>
        <v/>
      </c>
      <c r="S77" t="str">
        <f t="shared" si="17"/>
        <v xml:space="preserve"> </v>
      </c>
      <c r="T77" t="str">
        <f t="shared" si="18"/>
        <v/>
      </c>
    </row>
    <row r="78" spans="1:20" ht="24" x14ac:dyDescent="0.15">
      <c r="A78" s="91" t="s">
        <v>109</v>
      </c>
      <c r="B78" s="92" t="s">
        <v>110</v>
      </c>
      <c r="C78" s="72" t="str">
        <f t="shared" ref="C78:D81" si="20">Q78</f>
        <v>Administration</v>
      </c>
      <c r="D78" s="72" t="str">
        <f t="shared" si="20"/>
        <v>01-Professional Salaries</v>
      </c>
      <c r="E78" s="57" t="s">
        <v>91</v>
      </c>
      <c r="F78" s="57" t="s">
        <v>92</v>
      </c>
      <c r="G78" s="59" t="s">
        <v>111</v>
      </c>
      <c r="H78" s="27">
        <v>4</v>
      </c>
      <c r="I78" s="85">
        <v>468963</v>
      </c>
      <c r="J78" s="86">
        <v>4</v>
      </c>
      <c r="K78" s="85">
        <v>483032</v>
      </c>
      <c r="L78" s="86">
        <v>4</v>
      </c>
      <c r="M78" s="85">
        <v>497522</v>
      </c>
      <c r="P78" t="str">
        <f t="shared" si="16"/>
        <v>Administration-Salaries - Administrator</v>
      </c>
      <c r="Q78" t="str">
        <f>IFERROR(VLOOKUP($P78,'Short Crosswalk'!$A$1:$G$29,4,0),"")</f>
        <v>Administration</v>
      </c>
      <c r="R78" t="str">
        <f>IFERROR(VLOOKUP($P78,'Short Crosswalk'!$A$1:$G$29,7,0),"")</f>
        <v>01-Professional Salaries</v>
      </c>
      <c r="S78" t="str">
        <f t="shared" si="17"/>
        <v>Administration 01-Professional Salaries</v>
      </c>
      <c r="T78">
        <f t="shared" si="18"/>
        <v>1</v>
      </c>
    </row>
    <row r="79" spans="1:20" ht="25" thickBot="1" x14ac:dyDescent="0.2">
      <c r="A79" s="91"/>
      <c r="B79" s="92"/>
      <c r="C79" s="72" t="str">
        <f t="shared" si="20"/>
        <v>Other Teaching Services</v>
      </c>
      <c r="D79" s="72" t="str">
        <f t="shared" si="20"/>
        <v>04-Contracted Services</v>
      </c>
      <c r="E79" s="57" t="s">
        <v>25</v>
      </c>
      <c r="F79" s="57" t="s">
        <v>77</v>
      </c>
      <c r="G79" s="59" t="s">
        <v>112</v>
      </c>
      <c r="H79" s="28"/>
      <c r="I79" s="78">
        <v>50000</v>
      </c>
      <c r="J79" s="28"/>
      <c r="K79" s="78">
        <v>50000</v>
      </c>
      <c r="L79" s="28"/>
      <c r="M79" s="78">
        <v>50000</v>
      </c>
      <c r="P79" t="str">
        <f t="shared" si="16"/>
        <v>Other Teaching Services-Contractual Services</v>
      </c>
      <c r="Q79" t="str">
        <f>IFERROR(VLOOKUP($P79,'Short Crosswalk'!$A$1:$G$29,4,0),"")</f>
        <v>Other Teaching Services</v>
      </c>
      <c r="R79" t="str">
        <f>IFERROR(VLOOKUP($P79,'Short Crosswalk'!$A$1:$G$29,7,0),"")</f>
        <v>04-Contracted Services</v>
      </c>
      <c r="S79" t="str">
        <f t="shared" si="17"/>
        <v>Other Teaching Services 04-Contracted Services</v>
      </c>
      <c r="T79">
        <f t="shared" si="18"/>
        <v>4</v>
      </c>
    </row>
    <row r="80" spans="1:20" ht="37" thickBot="1" x14ac:dyDescent="0.2">
      <c r="A80" s="91"/>
      <c r="B80" s="92"/>
      <c r="C80" s="72" t="str">
        <f t="shared" si="20"/>
        <v>Teachers</v>
      </c>
      <c r="D80" s="72" t="str">
        <f t="shared" si="20"/>
        <v>06-Other Expenses</v>
      </c>
      <c r="E80" s="57" t="s">
        <v>87</v>
      </c>
      <c r="F80" s="57" t="s">
        <v>42</v>
      </c>
      <c r="G80" s="59" t="s">
        <v>113</v>
      </c>
      <c r="H80" s="28"/>
      <c r="I80" s="78">
        <v>106000</v>
      </c>
      <c r="J80" s="28"/>
      <c r="K80" s="78">
        <v>106000</v>
      </c>
      <c r="L80" s="28"/>
      <c r="M80" s="78">
        <v>106000</v>
      </c>
      <c r="P80" t="str">
        <f t="shared" si="16"/>
        <v>Classroom &amp; Specialist Teachers-Other</v>
      </c>
      <c r="Q80" t="str">
        <f>IFERROR(VLOOKUP($P80,'Short Crosswalk'!$A$1:$G$29,4,0),"")</f>
        <v>Teachers</v>
      </c>
      <c r="R80" t="str">
        <f>IFERROR(VLOOKUP($P80,'Short Crosswalk'!$A$1:$G$29,7,0),"")</f>
        <v>06-Other Expenses</v>
      </c>
      <c r="S80" t="str">
        <f t="shared" si="17"/>
        <v>Teachers 06-Other Expenses</v>
      </c>
      <c r="T80">
        <f t="shared" si="18"/>
        <v>6</v>
      </c>
    </row>
    <row r="81" spans="1:20" ht="25" thickBot="1" x14ac:dyDescent="0.2">
      <c r="A81" s="91"/>
      <c r="B81" s="92"/>
      <c r="C81" s="72" t="str">
        <f t="shared" si="20"/>
        <v xml:space="preserve">Benefits and Fixed Charges </v>
      </c>
      <c r="D81" s="72" t="str">
        <f t="shared" si="20"/>
        <v>04-Contracted Services</v>
      </c>
      <c r="E81" s="57" t="s">
        <v>25</v>
      </c>
      <c r="F81" s="57" t="s">
        <v>34</v>
      </c>
      <c r="G81" s="59" t="s">
        <v>35</v>
      </c>
      <c r="H81" s="28"/>
      <c r="I81" s="79"/>
      <c r="J81" s="28"/>
      <c r="K81" s="79"/>
      <c r="L81" s="28"/>
      <c r="M81" s="79"/>
      <c r="P81" t="str">
        <f t="shared" si="16"/>
        <v>Benefits and Fixed Charges -Contractual Services</v>
      </c>
      <c r="Q81" t="str">
        <f>IFERROR(VLOOKUP($P81,'Short Crosswalk'!$A$1:$G$29,4,0),"")</f>
        <v xml:space="preserve">Benefits and Fixed Charges </v>
      </c>
      <c r="R81" t="str">
        <f>IFERROR(VLOOKUP($P81,'Short Crosswalk'!$A$1:$G$29,7,0),"")</f>
        <v>04-Contracted Services</v>
      </c>
      <c r="S81" t="str">
        <f t="shared" si="17"/>
        <v>Benefits and Fixed Charges  04-Contracted Services</v>
      </c>
      <c r="T81">
        <f t="shared" si="18"/>
        <v>4</v>
      </c>
    </row>
    <row r="82" spans="1:20" ht="13.5" customHeight="1" x14ac:dyDescent="0.2">
      <c r="A82" s="60"/>
      <c r="B82" s="61"/>
      <c r="C82" s="73"/>
      <c r="D82" s="73"/>
      <c r="E82" s="62"/>
      <c r="F82" s="62"/>
      <c r="G82" s="63" t="s">
        <v>36</v>
      </c>
      <c r="H82" s="29">
        <f>H78</f>
        <v>4</v>
      </c>
      <c r="I82" s="80">
        <f>SUM(I78:I81)</f>
        <v>624963</v>
      </c>
      <c r="J82" s="29">
        <f>J78</f>
        <v>4</v>
      </c>
      <c r="K82" s="80">
        <f>SUM(K78:K81)</f>
        <v>639032</v>
      </c>
      <c r="L82" s="29">
        <f>L78</f>
        <v>4</v>
      </c>
      <c r="M82" s="80">
        <f>SUM(M78:M81)</f>
        <v>653522</v>
      </c>
      <c r="N82" s="84">
        <f>SUM(I82+K82+M82)</f>
        <v>1917517</v>
      </c>
      <c r="P82" t="str">
        <f t="shared" si="16"/>
        <v>-</v>
      </c>
      <c r="Q82" t="str">
        <f>IFERROR(VLOOKUP($P82,'Short Crosswalk'!$A$1:$G$29,4,0),"")</f>
        <v/>
      </c>
      <c r="R82" t="str">
        <f>IFERROR(VLOOKUP($P82,'Short Crosswalk'!$A$1:$G$29,7,0),"")</f>
        <v/>
      </c>
      <c r="S82" t="str">
        <f t="shared" si="17"/>
        <v xml:space="preserve"> </v>
      </c>
      <c r="T82" t="str">
        <f t="shared" si="18"/>
        <v/>
      </c>
    </row>
    <row r="83" spans="1:20" ht="24" x14ac:dyDescent="0.15">
      <c r="A83" s="91" t="s">
        <v>114</v>
      </c>
      <c r="B83" s="92" t="s">
        <v>115</v>
      </c>
      <c r="C83" s="72" t="str">
        <f t="shared" ref="C83:D85" si="21">Q83</f>
        <v>Professional Development</v>
      </c>
      <c r="D83" s="72" t="str">
        <f t="shared" si="21"/>
        <v>04-Contracted Services</v>
      </c>
      <c r="E83" s="57" t="s">
        <v>25</v>
      </c>
      <c r="F83" s="57" t="s">
        <v>30</v>
      </c>
      <c r="G83" s="59" t="s">
        <v>116</v>
      </c>
      <c r="H83" s="28"/>
      <c r="I83" s="78">
        <v>356149</v>
      </c>
      <c r="J83" s="28"/>
      <c r="K83" s="78">
        <v>370394</v>
      </c>
      <c r="L83" s="28"/>
      <c r="M83" s="78">
        <v>385209</v>
      </c>
      <c r="P83" t="str">
        <f t="shared" si="16"/>
        <v>Professional Development-Contractual Services</v>
      </c>
      <c r="Q83" t="str">
        <f>IFERROR(VLOOKUP($P83,'Short Crosswalk'!$A$1:$G$29,4,0),"")</f>
        <v>Professional Development</v>
      </c>
      <c r="R83" t="str">
        <f>IFERROR(VLOOKUP($P83,'Short Crosswalk'!$A$1:$G$29,7,0),"")</f>
        <v>04-Contracted Services</v>
      </c>
      <c r="S83" t="str">
        <f t="shared" si="17"/>
        <v>Professional Development 04-Contracted Services</v>
      </c>
      <c r="T83">
        <f t="shared" si="18"/>
        <v>4</v>
      </c>
    </row>
    <row r="84" spans="1:20" ht="25" thickBot="1" x14ac:dyDescent="0.2">
      <c r="A84" s="91"/>
      <c r="B84" s="92"/>
      <c r="C84" s="72" t="str">
        <f t="shared" si="21"/>
        <v>Teachers</v>
      </c>
      <c r="D84" s="72" t="str">
        <f t="shared" si="21"/>
        <v>01-Professional Salaries</v>
      </c>
      <c r="E84" s="57" t="s">
        <v>51</v>
      </c>
      <c r="F84" s="57" t="s">
        <v>42</v>
      </c>
      <c r="G84" s="59" t="s">
        <v>117</v>
      </c>
      <c r="H84" s="28"/>
      <c r="I84" s="78">
        <v>439074</v>
      </c>
      <c r="J84" s="28"/>
      <c r="K84" s="78">
        <v>439074</v>
      </c>
      <c r="L84" s="28"/>
      <c r="M84" s="78">
        <v>439074</v>
      </c>
      <c r="P84" t="str">
        <f t="shared" si="16"/>
        <v>Classroom &amp; Specialist Teachers-Stipends</v>
      </c>
      <c r="Q84" t="str">
        <f>IFERROR(VLOOKUP($P84,'Short Crosswalk'!$A$1:$G$29,4,0),"")</f>
        <v>Teachers</v>
      </c>
      <c r="R84" t="str">
        <f>IFERROR(VLOOKUP($P84,'Short Crosswalk'!$A$1:$G$29,7,0),"")</f>
        <v>01-Professional Salaries</v>
      </c>
      <c r="S84" t="str">
        <f t="shared" si="17"/>
        <v>Teachers 01-Professional Salaries</v>
      </c>
      <c r="T84">
        <f t="shared" si="18"/>
        <v>1</v>
      </c>
    </row>
    <row r="85" spans="1:20" ht="32.5" customHeight="1" thickBot="1" x14ac:dyDescent="0.2">
      <c r="A85" s="91"/>
      <c r="B85" s="92"/>
      <c r="C85" s="72" t="str">
        <f t="shared" si="21"/>
        <v>Teachers</v>
      </c>
      <c r="D85" s="72" t="str">
        <f t="shared" si="21"/>
        <v>06-Other Expenses</v>
      </c>
      <c r="E85" s="57" t="s">
        <v>87</v>
      </c>
      <c r="F85" s="57" t="s">
        <v>42</v>
      </c>
      <c r="G85" s="59" t="s">
        <v>118</v>
      </c>
      <c r="H85" s="28"/>
      <c r="I85" s="78">
        <v>2180000</v>
      </c>
      <c r="J85" s="28"/>
      <c r="K85" s="78">
        <v>2180000</v>
      </c>
      <c r="L85" s="28"/>
      <c r="M85" s="78">
        <v>2180000</v>
      </c>
      <c r="P85" t="str">
        <f t="shared" si="16"/>
        <v>Classroom &amp; Specialist Teachers-Other</v>
      </c>
      <c r="Q85" t="str">
        <f>IFERROR(VLOOKUP($P85,'Short Crosswalk'!$A$1:$G$29,4,0),"")</f>
        <v>Teachers</v>
      </c>
      <c r="R85" t="str">
        <f>IFERROR(VLOOKUP($P85,'Short Crosswalk'!$A$1:$G$29,7,0),"")</f>
        <v>06-Other Expenses</v>
      </c>
      <c r="S85" t="str">
        <f t="shared" si="17"/>
        <v>Teachers 06-Other Expenses</v>
      </c>
      <c r="T85">
        <f t="shared" si="18"/>
        <v>6</v>
      </c>
    </row>
    <row r="86" spans="1:20" ht="13.5" customHeight="1" thickBot="1" x14ac:dyDescent="0.25">
      <c r="A86" s="60"/>
      <c r="B86" s="61"/>
      <c r="C86" s="73"/>
      <c r="D86" s="73"/>
      <c r="E86" s="62"/>
      <c r="F86" s="62"/>
      <c r="G86" s="63" t="s">
        <v>36</v>
      </c>
      <c r="H86" s="29"/>
      <c r="I86" s="80">
        <f>SUM(I83:I85)</f>
        <v>2975223</v>
      </c>
      <c r="J86" s="29"/>
      <c r="K86" s="80">
        <f>SUM(K83:K85)</f>
        <v>2989468</v>
      </c>
      <c r="L86" s="29"/>
      <c r="M86" s="80">
        <f>SUM(M83:M85)</f>
        <v>3004283</v>
      </c>
      <c r="N86" s="84">
        <f>SUM(I86+K86+M86)</f>
        <v>8968974</v>
      </c>
      <c r="P86" t="str">
        <f t="shared" si="16"/>
        <v>-</v>
      </c>
      <c r="Q86" t="str">
        <f>IFERROR(VLOOKUP($P86,'Short Crosswalk'!$A$1:$G$29,4,0),"")</f>
        <v/>
      </c>
      <c r="R86" t="str">
        <f>IFERROR(VLOOKUP($P86,'Short Crosswalk'!$A$1:$G$29,7,0),"")</f>
        <v/>
      </c>
      <c r="S86" t="str">
        <f t="shared" si="17"/>
        <v xml:space="preserve"> </v>
      </c>
      <c r="T86" t="str">
        <f t="shared" si="18"/>
        <v/>
      </c>
    </row>
    <row r="87" spans="1:20" ht="24" x14ac:dyDescent="0.15">
      <c r="A87" s="93" t="s">
        <v>119</v>
      </c>
      <c r="B87" s="94" t="s">
        <v>120</v>
      </c>
      <c r="C87" s="72" t="str">
        <f t="shared" ref="C87:D90" si="22">Q87</f>
        <v>Administration</v>
      </c>
      <c r="D87" s="72" t="str">
        <f t="shared" si="22"/>
        <v>01-Professional Salaries</v>
      </c>
      <c r="E87" s="57" t="s">
        <v>91</v>
      </c>
      <c r="F87" s="57" t="s">
        <v>92</v>
      </c>
      <c r="G87" s="59" t="s">
        <v>121</v>
      </c>
      <c r="H87" s="27"/>
      <c r="I87" s="78">
        <v>467438</v>
      </c>
      <c r="J87" s="27"/>
      <c r="K87" s="78">
        <v>486135</v>
      </c>
      <c r="L87" s="27"/>
      <c r="M87" s="78">
        <v>505580</v>
      </c>
      <c r="P87" t="str">
        <f t="shared" si="16"/>
        <v>Administration-Salaries - Administrator</v>
      </c>
      <c r="Q87" t="str">
        <f>IFERROR(VLOOKUP($P87,'Short Crosswalk'!$A$1:$G$29,4,0),"")</f>
        <v>Administration</v>
      </c>
      <c r="R87" t="str">
        <f>IFERROR(VLOOKUP($P87,'Short Crosswalk'!$A$1:$G$29,7,0),"")</f>
        <v>01-Professional Salaries</v>
      </c>
      <c r="S87" t="str">
        <f t="shared" si="17"/>
        <v>Administration 01-Professional Salaries</v>
      </c>
      <c r="T87">
        <f t="shared" si="18"/>
        <v>1</v>
      </c>
    </row>
    <row r="88" spans="1:20" ht="24" x14ac:dyDescent="0.15">
      <c r="A88" s="93"/>
      <c r="B88" s="94"/>
      <c r="C88" s="72" t="str">
        <f t="shared" si="22"/>
        <v>Administration</v>
      </c>
      <c r="D88" s="72" t="str">
        <f t="shared" si="22"/>
        <v>04-Contracted Services</v>
      </c>
      <c r="E88" s="57" t="s">
        <v>25</v>
      </c>
      <c r="F88" s="57" t="s">
        <v>92</v>
      </c>
      <c r="G88" s="59" t="s">
        <v>122</v>
      </c>
      <c r="H88" s="28"/>
      <c r="I88" s="78">
        <v>110000</v>
      </c>
      <c r="J88" s="28"/>
      <c r="K88" s="78">
        <v>110000</v>
      </c>
      <c r="L88" s="28"/>
      <c r="M88" s="78">
        <v>110000</v>
      </c>
      <c r="P88" t="str">
        <f t="shared" si="16"/>
        <v>Administration-Contractual Services</v>
      </c>
      <c r="Q88" t="str">
        <f>IFERROR(VLOOKUP($P88,'Short Crosswalk'!$A$1:$G$29,4,0),"")</f>
        <v>Administration</v>
      </c>
      <c r="R88" t="str">
        <f>IFERROR(VLOOKUP($P88,'Short Crosswalk'!$A$1:$G$29,7,0),"")</f>
        <v>04-Contracted Services</v>
      </c>
      <c r="S88" t="str">
        <f t="shared" si="17"/>
        <v>Administration 04-Contracted Services</v>
      </c>
      <c r="T88">
        <f t="shared" si="18"/>
        <v>4</v>
      </c>
    </row>
    <row r="89" spans="1:20" ht="24" x14ac:dyDescent="0.15">
      <c r="A89" s="93"/>
      <c r="B89" s="94"/>
      <c r="C89" s="72" t="str">
        <f t="shared" si="22"/>
        <v>Teachers</v>
      </c>
      <c r="D89" s="72" t="str">
        <f t="shared" si="22"/>
        <v>01-Professional Salaries</v>
      </c>
      <c r="E89" s="57" t="s">
        <v>51</v>
      </c>
      <c r="F89" s="57" t="s">
        <v>42</v>
      </c>
      <c r="G89" s="59" t="s">
        <v>123</v>
      </c>
      <c r="H89" s="28"/>
      <c r="I89" s="78">
        <v>293250</v>
      </c>
      <c r="J89" s="28"/>
      <c r="K89" s="78">
        <v>293250</v>
      </c>
      <c r="L89" s="28"/>
      <c r="M89" s="78">
        <v>293250</v>
      </c>
      <c r="P89" t="str">
        <f t="shared" si="16"/>
        <v>Classroom &amp; Specialist Teachers-Stipends</v>
      </c>
      <c r="Q89" t="str">
        <f>IFERROR(VLOOKUP($P89,'Short Crosswalk'!$A$1:$G$29,4,0),"")</f>
        <v>Teachers</v>
      </c>
      <c r="R89" t="str">
        <f>IFERROR(VLOOKUP($P89,'Short Crosswalk'!$A$1:$G$29,7,0),"")</f>
        <v>01-Professional Salaries</v>
      </c>
      <c r="S89" t="str">
        <f t="shared" si="17"/>
        <v>Teachers 01-Professional Salaries</v>
      </c>
      <c r="T89">
        <f t="shared" si="18"/>
        <v>1</v>
      </c>
    </row>
    <row r="90" spans="1:20" ht="24" x14ac:dyDescent="0.15">
      <c r="A90" s="93"/>
      <c r="B90" s="94"/>
      <c r="C90" s="72" t="str">
        <f t="shared" si="22"/>
        <v xml:space="preserve">Benefits and Fixed Charges </v>
      </c>
      <c r="D90" s="72" t="str">
        <f t="shared" si="22"/>
        <v>04-Contracted Services</v>
      </c>
      <c r="E90" s="57" t="s">
        <v>25</v>
      </c>
      <c r="F90" s="57" t="s">
        <v>34</v>
      </c>
      <c r="G90" s="59" t="s">
        <v>35</v>
      </c>
      <c r="H90" s="28"/>
      <c r="I90" s="79"/>
      <c r="J90" s="28"/>
      <c r="K90" s="79"/>
      <c r="L90" s="28"/>
      <c r="M90" s="79"/>
      <c r="P90" t="str">
        <f t="shared" si="16"/>
        <v>Benefits and Fixed Charges -Contractual Services</v>
      </c>
      <c r="Q90" t="str">
        <f>IFERROR(VLOOKUP($P90,'Short Crosswalk'!$A$1:$G$29,4,0),"")</f>
        <v xml:space="preserve">Benefits and Fixed Charges </v>
      </c>
      <c r="R90" t="str">
        <f>IFERROR(VLOOKUP($P90,'Short Crosswalk'!$A$1:$G$29,7,0),"")</f>
        <v>04-Contracted Services</v>
      </c>
      <c r="S90" t="str">
        <f t="shared" si="17"/>
        <v>Benefits and Fixed Charges  04-Contracted Services</v>
      </c>
      <c r="T90">
        <f t="shared" si="18"/>
        <v>4</v>
      </c>
    </row>
    <row r="91" spans="1:20" ht="15" x14ac:dyDescent="0.2">
      <c r="A91" s="64"/>
      <c r="B91" s="61"/>
      <c r="C91" s="61"/>
      <c r="D91" s="61"/>
      <c r="E91" s="62"/>
      <c r="F91" s="62"/>
      <c r="G91" s="63" t="s">
        <v>36</v>
      </c>
      <c r="H91" s="29">
        <f>H87</f>
        <v>0</v>
      </c>
      <c r="I91" s="80">
        <f>SUM(I87:I90)</f>
        <v>870688</v>
      </c>
      <c r="J91" s="29">
        <f>J87</f>
        <v>0</v>
      </c>
      <c r="K91" s="80">
        <f>SUM(K87:K90)</f>
        <v>889385</v>
      </c>
      <c r="L91" s="29">
        <f>L87</f>
        <v>0</v>
      </c>
      <c r="M91" s="80">
        <f>SUM(M87:M90)</f>
        <v>908830</v>
      </c>
      <c r="N91" s="84">
        <f>SUM(I91+K91+M91)</f>
        <v>2668903</v>
      </c>
      <c r="P91" t="str">
        <f t="shared" si="16"/>
        <v>-</v>
      </c>
      <c r="Q91" t="str">
        <f>IFERROR(VLOOKUP($P91,'Short Crosswalk'!$A$1:$G$29,4,0),"")</f>
        <v/>
      </c>
      <c r="R91" t="str">
        <f>IFERROR(VLOOKUP($P91,'Short Crosswalk'!$A$1:$G$29,7,0),"")</f>
        <v/>
      </c>
      <c r="S91" t="str">
        <f t="shared" si="17"/>
        <v xml:space="preserve"> </v>
      </c>
      <c r="T91" t="str">
        <f t="shared" si="18"/>
        <v/>
      </c>
    </row>
    <row r="92" spans="1:20" x14ac:dyDescent="0.2">
      <c r="A92" s="65"/>
      <c r="B92" s="77"/>
      <c r="C92" s="77"/>
      <c r="D92" s="77"/>
      <c r="E92" s="66"/>
      <c r="F92" s="66"/>
      <c r="G92" s="67"/>
      <c r="H92" s="32"/>
      <c r="I92" s="81"/>
      <c r="J92" s="32"/>
      <c r="K92" s="81"/>
      <c r="L92" s="32"/>
      <c r="M92" s="81"/>
      <c r="N92" s="33"/>
      <c r="P92" t="str">
        <f t="shared" si="16"/>
        <v>-</v>
      </c>
      <c r="Q92" t="str">
        <f>IFERROR(VLOOKUP($P92,'Short Crosswalk'!$A$1:$G$29,4,0),"")</f>
        <v/>
      </c>
      <c r="R92" t="str">
        <f>IFERROR(VLOOKUP($P92,'Short Crosswalk'!$A$1:$G$29,7,0),"")</f>
        <v/>
      </c>
      <c r="S92" t="str">
        <f t="shared" si="17"/>
        <v xml:space="preserve"> </v>
      </c>
      <c r="T92" t="str">
        <f t="shared" si="18"/>
        <v/>
      </c>
    </row>
    <row r="93" spans="1:20" ht="16" x14ac:dyDescent="0.2">
      <c r="A93" s="68"/>
      <c r="B93" s="69"/>
      <c r="C93" s="69"/>
      <c r="D93" s="69"/>
      <c r="E93" s="70"/>
      <c r="F93" s="71"/>
      <c r="G93" s="71" t="s">
        <v>124</v>
      </c>
      <c r="H93" s="34">
        <f t="shared" ref="H93:M93" si="23">H86+H82+H77+H73+H68+H65+H58+H52+H46+H41+H38+H35+H28+H22+H17+H11+H91</f>
        <v>8</v>
      </c>
      <c r="I93" s="82">
        <f t="shared" si="23"/>
        <v>99355029.450000003</v>
      </c>
      <c r="J93" s="34">
        <f t="shared" si="23"/>
        <v>8</v>
      </c>
      <c r="K93" s="82">
        <f t="shared" si="23"/>
        <v>102437496.45</v>
      </c>
      <c r="L93" s="34">
        <f t="shared" si="23"/>
        <v>8</v>
      </c>
      <c r="M93" s="82">
        <f t="shared" si="23"/>
        <v>103594956.45</v>
      </c>
      <c r="N93" s="83">
        <f>SUM(I93+K93+M93)</f>
        <v>305387482.35000002</v>
      </c>
      <c r="O93" s="35"/>
      <c r="P93" t="str">
        <f t="shared" si="16"/>
        <v>-</v>
      </c>
      <c r="Q93" t="str">
        <f>IFERROR(VLOOKUP($P93,'Short Crosswalk'!$A$1:$G$29,4,0),"")</f>
        <v/>
      </c>
      <c r="R93" t="str">
        <f>IFERROR(VLOOKUP($P93,'Short Crosswalk'!$A$1:$G$29,7,0),"")</f>
        <v/>
      </c>
      <c r="S93" t="str">
        <f t="shared" si="17"/>
        <v xml:space="preserve"> </v>
      </c>
      <c r="T93" t="str">
        <f t="shared" si="18"/>
        <v/>
      </c>
    </row>
    <row r="94" spans="1:20" x14ac:dyDescent="0.15">
      <c r="A94" s="36"/>
      <c r="B94" s="37"/>
      <c r="C94" s="38"/>
      <c r="D94" s="38"/>
      <c r="E94" s="36"/>
      <c r="F94" s="36"/>
      <c r="G94" s="36"/>
      <c r="H94" s="39"/>
      <c r="I94" s="40"/>
      <c r="J94" s="39"/>
      <c r="K94" s="40"/>
      <c r="L94" s="39"/>
      <c r="M94" s="40"/>
    </row>
    <row r="100" spans="2:2" x14ac:dyDescent="0.2">
      <c r="B100" s="2" t="s">
        <v>125</v>
      </c>
    </row>
  </sheetData>
  <mergeCells count="38">
    <mergeCell ref="N2:N3"/>
    <mergeCell ref="A5:A10"/>
    <mergeCell ref="B5:B10"/>
    <mergeCell ref="A12:A16"/>
    <mergeCell ref="B12:B16"/>
    <mergeCell ref="F2:F3"/>
    <mergeCell ref="G2:G3"/>
    <mergeCell ref="H2:I2"/>
    <mergeCell ref="J2:K2"/>
    <mergeCell ref="L2:M2"/>
    <mergeCell ref="A2:A3"/>
    <mergeCell ref="B2:B3"/>
    <mergeCell ref="C2:C3"/>
    <mergeCell ref="D2:D3"/>
    <mergeCell ref="E2:E3"/>
    <mergeCell ref="A18:A21"/>
    <mergeCell ref="B18:B21"/>
    <mergeCell ref="A23:A34"/>
    <mergeCell ref="B23:B27"/>
    <mergeCell ref="B29:B34"/>
    <mergeCell ref="A36:A51"/>
    <mergeCell ref="B36:B37"/>
    <mergeCell ref="B39:B40"/>
    <mergeCell ref="B42:B45"/>
    <mergeCell ref="B47:B51"/>
    <mergeCell ref="A53:A57"/>
    <mergeCell ref="B53:B57"/>
    <mergeCell ref="A59:A76"/>
    <mergeCell ref="B59:B64"/>
    <mergeCell ref="B66:B67"/>
    <mergeCell ref="B69:B72"/>
    <mergeCell ref="B74:B76"/>
    <mergeCell ref="A78:A81"/>
    <mergeCell ref="B78:B81"/>
    <mergeCell ref="A83:A85"/>
    <mergeCell ref="B83:B85"/>
    <mergeCell ref="A87:A90"/>
    <mergeCell ref="B87:B90"/>
  </mergeCells>
  <pageMargins left="0.7" right="0.7" top="0.75" bottom="0.7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topLeftCell="A17" zoomScaleNormal="100" workbookViewId="0">
      <selection activeCell="D23" sqref="D23:H23"/>
    </sheetView>
  </sheetViews>
  <sheetFormatPr baseColWidth="10" defaultColWidth="11.5" defaultRowHeight="13" x14ac:dyDescent="0.15"/>
  <cols>
    <col min="1" max="1" width="43.5" customWidth="1"/>
    <col min="2" max="2" width="22.5" customWidth="1"/>
    <col min="7" max="7" width="15.83203125" customWidth="1"/>
    <col min="8" max="8" width="15.5" customWidth="1"/>
  </cols>
  <sheetData>
    <row r="1" spans="1:8" ht="16" x14ac:dyDescent="0.2">
      <c r="A1" s="112" t="s">
        <v>126</v>
      </c>
      <c r="B1" s="112"/>
      <c r="C1" s="112"/>
      <c r="D1" s="112"/>
      <c r="E1" s="112"/>
      <c r="F1" s="112"/>
      <c r="G1" s="112"/>
      <c r="H1" s="112"/>
    </row>
    <row r="2" spans="1:8" ht="13.5" customHeight="1" x14ac:dyDescent="0.15">
      <c r="A2" s="41"/>
      <c r="B2" s="42"/>
      <c r="C2" s="109" t="s">
        <v>9</v>
      </c>
      <c r="D2" s="109"/>
      <c r="E2" s="110" t="s">
        <v>10</v>
      </c>
      <c r="F2" s="110"/>
      <c r="G2" s="111" t="s">
        <v>11</v>
      </c>
      <c r="H2" s="111"/>
    </row>
    <row r="3" spans="1:8" x14ac:dyDescent="0.15">
      <c r="A3" s="43" t="s">
        <v>127</v>
      </c>
      <c r="B3" s="44" t="s">
        <v>128</v>
      </c>
      <c r="C3" s="44" t="s">
        <v>17</v>
      </c>
      <c r="D3" s="44" t="s">
        <v>129</v>
      </c>
      <c r="E3" s="44" t="s">
        <v>17</v>
      </c>
      <c r="F3" s="44" t="s">
        <v>129</v>
      </c>
      <c r="G3" s="44" t="s">
        <v>17</v>
      </c>
      <c r="H3" s="45" t="s">
        <v>129</v>
      </c>
    </row>
    <row r="4" spans="1:8" x14ac:dyDescent="0.15">
      <c r="A4" s="46" t="s">
        <v>92</v>
      </c>
      <c r="B4" t="s">
        <v>25</v>
      </c>
      <c r="C4" s="47">
        <f>SUMIFS(Budget!$H$5:$H$90,Budget!$F$5:$F$90,$A4,Budget!$E$5:$E$90,$B4)</f>
        <v>0</v>
      </c>
      <c r="D4" s="4">
        <f>SUMIFS(Budget!$I$5:$I$90,Budget!$F$5:$F$90,$A4,Budget!$E$5:$E$90,$B4)</f>
        <v>110000</v>
      </c>
      <c r="E4" s="47">
        <f>SUMIFS(Budget!$J$5:$J$90,Budget!$F$5:$F$90,$A4,Budget!$E$5:$E$90,$B4)</f>
        <v>0</v>
      </c>
      <c r="F4" s="4">
        <f>SUMIFS(Budget!$K$5:$K$90,Budget!$F$5:$F$90,$A4,Budget!$E$5:$E$90,$B4)</f>
        <v>110000</v>
      </c>
      <c r="G4" s="47">
        <f>SUMIFS(Budget!$L$5:$L$90,Budget!$F$5:$F$90,$A4,Budget!$E$5:$E$90,$B4)</f>
        <v>0</v>
      </c>
      <c r="H4" s="48">
        <f>SUMIFS(Budget!$M$5:$M$90,Budget!$F$5:$F$90,$A4,Budget!$E$5:$E$90,$B4)</f>
        <v>110000</v>
      </c>
    </row>
    <row r="5" spans="1:8" x14ac:dyDescent="0.15">
      <c r="A5" s="46" t="s">
        <v>92</v>
      </c>
      <c r="B5" t="s">
        <v>91</v>
      </c>
      <c r="C5" s="47">
        <f>SUMIFS(Budget!$H$5:$H$90,Budget!$F$5:$F$90,$A5,Budget!$E$5:$E$90,$B5)</f>
        <v>4</v>
      </c>
      <c r="D5" s="4">
        <f>SUMIFS(Budget!$I$5:$I$90,Budget!$F$5:$F$90,$A5,Budget!$E$5:$E$90,$B5)</f>
        <v>1226451</v>
      </c>
      <c r="E5" s="47">
        <f>SUMIFS(Budget!$J$5:$J$90,Budget!$F$5:$F$90,$A5,Budget!$E$5:$E$90,$B5)</f>
        <v>4</v>
      </c>
      <c r="F5" s="4">
        <f>SUMIFS(Budget!$K$5:$K$90,Budget!$F$5:$F$90,$A5,Budget!$E$5:$E$90,$B5)</f>
        <v>1270819</v>
      </c>
      <c r="G5" s="47">
        <f>SUMIFS(Budget!$L$5:$L$90,Budget!$F$5:$F$90,$A5,Budget!$E$5:$E$90,$B5)</f>
        <v>4</v>
      </c>
      <c r="H5" s="48">
        <f>SUMIFS(Budget!$M$5:$M$90,Budget!$F$5:$F$90,$A5,Budget!$E$5:$E$90,$B5)</f>
        <v>1316820</v>
      </c>
    </row>
    <row r="6" spans="1:8" x14ac:dyDescent="0.15">
      <c r="A6" s="46" t="s">
        <v>42</v>
      </c>
      <c r="B6" t="s">
        <v>87</v>
      </c>
      <c r="C6" s="47">
        <f>SUMIFS(Budget!$H$5:$H$90,Budget!$F$5:$F$90,$A6,Budget!$E$5:$E$90,$B6)</f>
        <v>0</v>
      </c>
      <c r="D6" s="4">
        <f>SUMIFS(Budget!$I$5:$I$90,Budget!$F$5:$F$90,$A6,Budget!$E$5:$E$90,$B6)</f>
        <v>2286000</v>
      </c>
      <c r="E6" s="47">
        <f>SUMIFS(Budget!$J$5:$J$90,Budget!$F$5:$F$90,$A6,Budget!$E$5:$E$90,$B6)</f>
        <v>0</v>
      </c>
      <c r="F6" s="4">
        <f>SUMIFS(Budget!$K$5:$K$90,Budget!$F$5:$F$90,$A6,Budget!$E$5:$E$90,$B6)</f>
        <v>2286000</v>
      </c>
      <c r="G6" s="47">
        <f>SUMIFS(Budget!$L$5:$L$90,Budget!$F$5:$F$90,$A6,Budget!$E$5:$E$90,$B6)</f>
        <v>0</v>
      </c>
      <c r="H6" s="48">
        <f>SUMIFS(Budget!$M$5:$M$90,Budget!$F$5:$F$90,$A6,Budget!$E$5:$E$90,$B6)</f>
        <v>2286000</v>
      </c>
    </row>
    <row r="7" spans="1:8" x14ac:dyDescent="0.15">
      <c r="A7" s="46" t="s">
        <v>42</v>
      </c>
      <c r="B7" t="s">
        <v>39</v>
      </c>
      <c r="C7" s="47">
        <f>SUMIFS(Budget!$H$5:$H$90,Budget!$F$5:$F$90,$A7,Budget!$E$5:$E$90,$B7)</f>
        <v>0</v>
      </c>
      <c r="D7" s="4">
        <f>SUMIFS(Budget!$I$5:$I$90,Budget!$F$5:$F$90,$A7,Budget!$E$5:$E$90,$B7)</f>
        <v>11606297</v>
      </c>
      <c r="E7" s="47">
        <f>SUMIFS(Budget!$J$5:$J$90,Budget!$F$5:$F$90,$A7,Budget!$E$5:$E$90,$B7)</f>
        <v>0</v>
      </c>
      <c r="F7" s="4">
        <f>SUMIFS(Budget!$K$5:$K$90,Budget!$F$5:$F$90,$A7,Budget!$E$5:$E$90,$B7)</f>
        <v>12064923</v>
      </c>
      <c r="G7" s="47">
        <f>SUMIFS(Budget!$L$5:$L$90,Budget!$F$5:$F$90,$A7,Budget!$E$5:$E$90,$B7)</f>
        <v>0</v>
      </c>
      <c r="H7" s="48">
        <f>SUMIFS(Budget!$M$5:$M$90,Budget!$F$5:$F$90,$A7,Budget!$E$5:$E$90,$B7)</f>
        <v>12541726</v>
      </c>
    </row>
    <row r="8" spans="1:8" x14ac:dyDescent="0.15">
      <c r="A8" s="46" t="s">
        <v>42</v>
      </c>
      <c r="B8" t="s">
        <v>51</v>
      </c>
      <c r="C8" s="47">
        <f>SUMIFS(Budget!$H$5:$H$90,Budget!$F$5:$F$90,$A8,Budget!$E$5:$E$90,$B8)</f>
        <v>0</v>
      </c>
      <c r="D8" s="4">
        <f>SUMIFS(Budget!$I$5:$I$90,Budget!$F$5:$F$90,$A8,Budget!$E$5:$E$90,$B8)</f>
        <v>18330497</v>
      </c>
      <c r="E8" s="47">
        <f>SUMIFS(Budget!$J$5:$J$90,Budget!$F$5:$F$90,$A8,Budget!$E$5:$E$90,$B8)</f>
        <v>0</v>
      </c>
      <c r="F8" s="4">
        <f>SUMIFS(Budget!$K$5:$K$90,Budget!$F$5:$F$90,$A8,Budget!$E$5:$E$90,$B8)</f>
        <v>18803448</v>
      </c>
      <c r="G8" s="47">
        <f>SUMIFS(Budget!$L$5:$L$90,Budget!$F$5:$F$90,$A8,Budget!$E$5:$E$90,$B8)</f>
        <v>0</v>
      </c>
      <c r="H8" s="48">
        <f>SUMIFS(Budget!$M$5:$M$90,Budget!$F$5:$F$90,$A8,Budget!$E$5:$E$90,$B8)</f>
        <v>19295317</v>
      </c>
    </row>
    <row r="9" spans="1:8" x14ac:dyDescent="0.15">
      <c r="A9" s="46" t="s">
        <v>34</v>
      </c>
      <c r="B9" t="s">
        <v>25</v>
      </c>
      <c r="C9" s="47">
        <f>SUMIFS(Budget!$H$5:$H$90,Budget!$F$5:$F$90,$A9,Budget!$E$5:$E$90,$B9)</f>
        <v>0</v>
      </c>
      <c r="D9" s="4">
        <f>SUMIFS(Budget!$I$5:$I$90,Budget!$F$5:$F$90,$A9,Budget!$E$5:$E$90,$B9)</f>
        <v>0</v>
      </c>
      <c r="E9" s="47">
        <f>SUMIFS(Budget!$J$5:$J$90,Budget!$F$5:$F$90,$A9,Budget!$E$5:$E$90,$B9)</f>
        <v>0</v>
      </c>
      <c r="F9" s="4">
        <f>SUMIFS(Budget!$K$5:$K$90,Budget!$F$5:$F$90,$A9,Budget!$E$5:$E$90,$B9)</f>
        <v>0</v>
      </c>
      <c r="G9" s="47">
        <f>SUMIFS(Budget!$L$5:$L$90,Budget!$F$5:$F$90,$A9,Budget!$E$5:$E$90,$B9)</f>
        <v>0</v>
      </c>
      <c r="H9" s="48">
        <f>SUMIFS(Budget!$M$5:$M$90,Budget!$F$5:$F$90,$A9,Budget!$E$5:$E$90,$B9)</f>
        <v>0</v>
      </c>
    </row>
    <row r="10" spans="1:8" x14ac:dyDescent="0.15">
      <c r="A10" s="46" t="s">
        <v>23</v>
      </c>
      <c r="B10" t="s">
        <v>25</v>
      </c>
      <c r="C10" s="47">
        <f>SUMIFS(Budget!$H$5:$H$90,Budget!$F$5:$F$90,$A10,Budget!$E$5:$E$90,$B10)</f>
        <v>0</v>
      </c>
      <c r="D10" s="4">
        <f>SUMIFS(Budget!$I$5:$I$90,Budget!$F$5:$F$90,$A10,Budget!$E$5:$E$90,$B10)</f>
        <v>160000</v>
      </c>
      <c r="E10" s="47">
        <f>SUMIFS(Budget!$J$5:$J$90,Budget!$F$5:$F$90,$A10,Budget!$E$5:$E$90,$B10)</f>
        <v>0</v>
      </c>
      <c r="F10" s="4">
        <f>SUMIFS(Budget!$K$5:$K$90,Budget!$F$5:$F$90,$A10,Budget!$E$5:$E$90,$B10)</f>
        <v>160000</v>
      </c>
      <c r="G10" s="47">
        <f>SUMIFS(Budget!$L$5:$L$90,Budget!$F$5:$F$90,$A10,Budget!$E$5:$E$90,$B10)</f>
        <v>0</v>
      </c>
      <c r="H10" s="48">
        <f>SUMIFS(Budget!$M$5:$M$90,Budget!$F$5:$F$90,$A10,Budget!$E$5:$E$90,$B10)</f>
        <v>160000</v>
      </c>
    </row>
    <row r="11" spans="1:8" x14ac:dyDescent="0.15">
      <c r="A11" s="46" t="s">
        <v>23</v>
      </c>
      <c r="B11" t="s">
        <v>22</v>
      </c>
      <c r="C11" s="47">
        <f>SUMIFS(Budget!$H$5:$H$90,Budget!$F$5:$F$90,$A11,Budget!$E$5:$E$90,$B11)</f>
        <v>1</v>
      </c>
      <c r="D11" s="4">
        <f>SUMIFS(Budget!$I$5:$I$90,Budget!$F$5:$F$90,$A11,Budget!$E$5:$E$90,$B11)</f>
        <v>18998689</v>
      </c>
      <c r="E11" s="47">
        <f>SUMIFS(Budget!$J$5:$J$90,Budget!$F$5:$F$90,$A11,Budget!$E$5:$E$90,$B11)</f>
        <v>1</v>
      </c>
      <c r="F11" s="4">
        <f>SUMIFS(Budget!$K$5:$K$90,Budget!$F$5:$F$90,$A11,Budget!$E$5:$E$90,$B11)</f>
        <v>20086956</v>
      </c>
      <c r="G11" s="47">
        <f>SUMIFS(Budget!$L$5:$L$90,Budget!$F$5:$F$90,$A11,Budget!$E$5:$E$90,$B11)</f>
        <v>1</v>
      </c>
      <c r="H11" s="48">
        <f>SUMIFS(Budget!$M$5:$M$90,Budget!$F$5:$F$90,$A11,Budget!$E$5:$E$90,$B11)</f>
        <v>20716424</v>
      </c>
    </row>
    <row r="12" spans="1:8" x14ac:dyDescent="0.15">
      <c r="A12" s="46" t="s">
        <v>40</v>
      </c>
      <c r="B12" t="s">
        <v>39</v>
      </c>
      <c r="C12" s="47">
        <f>SUMIFS(Budget!$H$5:$H$90,Budget!$F$5:$F$90,$A12,Budget!$E$5:$E$90,$B12)</f>
        <v>3</v>
      </c>
      <c r="D12" s="4">
        <f>SUMIFS(Budget!$I$5:$I$90,Budget!$F$5:$F$90,$A12,Budget!$E$5:$E$90,$B12)</f>
        <v>3309326</v>
      </c>
      <c r="E12" s="47">
        <f>SUMIFS(Budget!$J$5:$J$90,Budget!$F$5:$F$90,$A12,Budget!$E$5:$E$90,$B12)</f>
        <v>3</v>
      </c>
      <c r="F12" s="4">
        <f>SUMIFS(Budget!$K$5:$K$90,Budget!$F$5:$F$90,$A12,Budget!$E$5:$E$90,$B12)</f>
        <v>3439104</v>
      </c>
      <c r="G12" s="47">
        <f>SUMIFS(Budget!$L$5:$L$90,Budget!$F$5:$F$90,$A12,Budget!$E$5:$E$90,$B12)</f>
        <v>3</v>
      </c>
      <c r="H12" s="48">
        <f>SUMIFS(Budget!$M$5:$M$90,Budget!$F$5:$F$90,$A12,Budget!$E$5:$E$90,$B12)</f>
        <v>3573994</v>
      </c>
    </row>
    <row r="13" spans="1:8" x14ac:dyDescent="0.15">
      <c r="A13" s="46" t="s">
        <v>40</v>
      </c>
      <c r="B13" t="s">
        <v>51</v>
      </c>
      <c r="C13" s="47">
        <f>SUMIFS(Budget!$H$5:$H$90,Budget!$F$5:$F$90,$A13,Budget!$E$5:$E$90,$B13)</f>
        <v>0</v>
      </c>
      <c r="D13" s="4">
        <f>SUMIFS(Budget!$I$5:$I$90,Budget!$F$5:$F$90,$A13,Budget!$E$5:$E$90,$B13)</f>
        <v>0</v>
      </c>
      <c r="E13" s="47">
        <f>SUMIFS(Budget!$J$5:$J$90,Budget!$F$5:$F$90,$A13,Budget!$E$5:$E$90,$B13)</f>
        <v>0</v>
      </c>
      <c r="F13" s="4">
        <f>SUMIFS(Budget!$K$5:$K$90,Budget!$F$5:$F$90,$A13,Budget!$E$5:$E$90,$B13)</f>
        <v>0</v>
      </c>
      <c r="G13" s="47">
        <f>SUMIFS(Budget!$L$5:$L$90,Budget!$F$5:$F$90,$A13,Budget!$E$5:$E$90,$B13)</f>
        <v>0</v>
      </c>
      <c r="H13" s="48">
        <f>SUMIFS(Budget!$M$5:$M$90,Budget!$F$5:$F$90,$A13,Budget!$E$5:$E$90,$B13)</f>
        <v>0</v>
      </c>
    </row>
    <row r="14" spans="1:8" x14ac:dyDescent="0.15">
      <c r="A14" s="46" t="s">
        <v>28</v>
      </c>
      <c r="B14" t="s">
        <v>25</v>
      </c>
      <c r="C14" s="47">
        <f>SUMIFS(Budget!$H$5:$H$90,Budget!$F$5:$F$90,$A14,Budget!$E$5:$E$90,$B14)</f>
        <v>0</v>
      </c>
      <c r="D14" s="4">
        <f>SUMIFS(Budget!$I$5:$I$90,Budget!$F$5:$F$90,$A14,Budget!$E$5:$E$90,$B14)</f>
        <v>31020.45</v>
      </c>
      <c r="E14" s="47">
        <f>SUMIFS(Budget!$J$5:$J$90,Budget!$F$5:$F$90,$A14,Budget!$E$5:$E$90,$B14)</f>
        <v>0</v>
      </c>
      <c r="F14" s="4">
        <f>SUMIFS(Budget!$K$5:$K$90,Budget!$F$5:$F$90,$A14,Budget!$E$5:$E$90,$B14)</f>
        <v>31020.45</v>
      </c>
      <c r="G14" s="47">
        <f>SUMIFS(Budget!$L$5:$L$90,Budget!$F$5:$F$90,$A14,Budget!$E$5:$E$90,$B14)</f>
        <v>0</v>
      </c>
      <c r="H14" s="48">
        <f>SUMIFS(Budget!$M$5:$M$90,Budget!$F$5:$F$90,$A14,Budget!$E$5:$E$90,$B14)</f>
        <v>31020.45</v>
      </c>
    </row>
    <row r="15" spans="1:8" x14ac:dyDescent="0.15">
      <c r="A15" s="46" t="s">
        <v>28</v>
      </c>
      <c r="B15" t="s">
        <v>27</v>
      </c>
      <c r="C15" s="47">
        <f>SUMIFS(Budget!$H$5:$H$90,Budget!$F$5:$F$90,$A15,Budget!$E$5:$E$90,$B15)</f>
        <v>0</v>
      </c>
      <c r="D15" s="4">
        <f>SUMIFS(Budget!$I$5:$I$90,Budget!$F$5:$F$90,$A15,Budget!$E$5:$E$90,$B15)</f>
        <v>4016688</v>
      </c>
      <c r="E15" s="47">
        <f>SUMIFS(Budget!$J$5:$J$90,Budget!$F$5:$F$90,$A15,Budget!$E$5:$E$90,$B15)</f>
        <v>0</v>
      </c>
      <c r="F15" s="4">
        <f>SUMIFS(Budget!$K$5:$K$90,Budget!$F$5:$F$90,$A15,Budget!$E$5:$E$90,$B15)</f>
        <v>4055005</v>
      </c>
      <c r="G15" s="47">
        <f>SUMIFS(Budget!$L$5:$L$90,Budget!$F$5:$F$90,$A15,Budget!$E$5:$E$90,$B15)</f>
        <v>0</v>
      </c>
      <c r="H15" s="48">
        <f>SUMIFS(Budget!$M$5:$M$90,Budget!$F$5:$F$90,$A15,Budget!$E$5:$E$90,$B15)</f>
        <v>2555005</v>
      </c>
    </row>
    <row r="16" spans="1:8" x14ac:dyDescent="0.15">
      <c r="A16" s="46" t="s">
        <v>32</v>
      </c>
      <c r="B16" t="s">
        <v>87</v>
      </c>
      <c r="C16" s="47">
        <f>SUMIFS(Budget!$H$5:$H$90,Budget!$F$5:$F$90,$A16,Budget!$E$5:$E$90,$B16)</f>
        <v>0</v>
      </c>
      <c r="D16" s="4">
        <f>SUMIFS(Budget!$I$5:$I$90,Budget!$F$5:$F$90,$A16,Budget!$E$5:$E$90,$B16)</f>
        <v>400000</v>
      </c>
      <c r="E16" s="47">
        <f>SUMIFS(Budget!$J$5:$J$90,Budget!$F$5:$F$90,$A16,Budget!$E$5:$E$90,$B16)</f>
        <v>0</v>
      </c>
      <c r="F16" s="4">
        <f>SUMIFS(Budget!$K$5:$K$90,Budget!$F$5:$F$90,$A16,Budget!$E$5:$E$90,$B16)</f>
        <v>400000</v>
      </c>
      <c r="G16" s="47">
        <f>SUMIFS(Budget!$L$5:$L$90,Budget!$F$5:$F$90,$A16,Budget!$E$5:$E$90,$B16)</f>
        <v>0</v>
      </c>
      <c r="H16" s="48">
        <f>SUMIFS(Budget!$M$5:$M$90,Budget!$F$5:$F$90,$A16,Budget!$E$5:$E$90,$B16)</f>
        <v>400000</v>
      </c>
    </row>
    <row r="17" spans="1:8" x14ac:dyDescent="0.15">
      <c r="A17" s="46" t="s">
        <v>32</v>
      </c>
      <c r="B17" t="s">
        <v>27</v>
      </c>
      <c r="C17" s="47">
        <f>SUMIFS(Budget!$H$5:$H$90,Budget!$F$5:$F$90,$A17,Budget!$E$5:$E$90,$B17)</f>
        <v>0</v>
      </c>
      <c r="D17" s="4">
        <f>SUMIFS(Budget!$I$5:$I$90,Budget!$F$5:$F$90,$A17,Budget!$E$5:$E$90,$B17)</f>
        <v>10503413</v>
      </c>
      <c r="E17" s="47">
        <f>SUMIFS(Budget!$J$5:$J$90,Budget!$F$5:$F$90,$A17,Budget!$E$5:$E$90,$B17)</f>
        <v>0</v>
      </c>
      <c r="F17" s="4">
        <f>SUMIFS(Budget!$K$5:$K$90,Budget!$F$5:$F$90,$A17,Budget!$E$5:$E$90,$B17)</f>
        <v>10503413</v>
      </c>
      <c r="G17" s="47">
        <f>SUMIFS(Budget!$L$5:$L$90,Budget!$F$5:$F$90,$A17,Budget!$E$5:$E$90,$B17)</f>
        <v>0</v>
      </c>
      <c r="H17" s="48">
        <f>SUMIFS(Budget!$M$5:$M$90,Budget!$F$5:$F$90,$A17,Budget!$E$5:$E$90,$B17)</f>
        <v>10503413</v>
      </c>
    </row>
    <row r="18" spans="1:8" x14ac:dyDescent="0.15">
      <c r="A18" s="46" t="s">
        <v>77</v>
      </c>
      <c r="B18" t="s">
        <v>25</v>
      </c>
      <c r="C18" s="47">
        <f>SUMIFS(Budget!$H$5:$H$90,Budget!$F$5:$F$90,$A18,Budget!$E$5:$E$90,$B18)</f>
        <v>0</v>
      </c>
      <c r="D18" s="4">
        <f>SUMIFS(Budget!$I$5:$I$90,Budget!$F$5:$F$90,$A18,Budget!$E$5:$E$90,$B18)</f>
        <v>50000</v>
      </c>
      <c r="E18" s="47">
        <f>SUMIFS(Budget!$J$5:$J$90,Budget!$F$5:$F$90,$A18,Budget!$E$5:$E$90,$B18)</f>
        <v>0</v>
      </c>
      <c r="F18" s="4">
        <f>SUMIFS(Budget!$K$5:$K$90,Budget!$F$5:$F$90,$A18,Budget!$E$5:$E$90,$B18)</f>
        <v>50000</v>
      </c>
      <c r="G18" s="47">
        <f>SUMIFS(Budget!$L$5:$L$90,Budget!$F$5:$F$90,$A18,Budget!$E$5:$E$90,$B18)</f>
        <v>0</v>
      </c>
      <c r="H18" s="48">
        <f>SUMIFS(Budget!$M$5:$M$90,Budget!$F$5:$F$90,$A18,Budget!$E$5:$E$90,$B18)</f>
        <v>50000</v>
      </c>
    </row>
    <row r="19" spans="1:8" x14ac:dyDescent="0.15">
      <c r="A19" s="46" t="s">
        <v>77</v>
      </c>
      <c r="B19" t="s">
        <v>95</v>
      </c>
      <c r="C19" s="47">
        <f>SUMIFS(Budget!$H$5:$H$90,Budget!$F$5:$F$90,$A19,Budget!$E$5:$E$90,$B19)</f>
        <v>0</v>
      </c>
      <c r="D19" s="4">
        <f>SUMIFS(Budget!$I$5:$I$90,Budget!$F$5:$F$90,$A19,Budget!$E$5:$E$90,$B19)</f>
        <v>0</v>
      </c>
      <c r="E19" s="47">
        <f>SUMIFS(Budget!$J$5:$J$90,Budget!$F$5:$F$90,$A19,Budget!$E$5:$E$90,$B19)</f>
        <v>0</v>
      </c>
      <c r="F19" s="4">
        <f>SUMIFS(Budget!$K$5:$K$90,Budget!$F$5:$F$90,$A19,Budget!$E$5:$E$90,$B19)</f>
        <v>0</v>
      </c>
      <c r="G19" s="47">
        <f>SUMIFS(Budget!$L$5:$L$90,Budget!$F$5:$F$90,$A19,Budget!$E$5:$E$90,$B19)</f>
        <v>0</v>
      </c>
      <c r="H19" s="48">
        <f>SUMIFS(Budget!$M$5:$M$90,Budget!$F$5:$F$90,$A19,Budget!$E$5:$E$90,$B19)</f>
        <v>0</v>
      </c>
    </row>
    <row r="20" spans="1:8" x14ac:dyDescent="0.15">
      <c r="A20" s="46" t="s">
        <v>77</v>
      </c>
      <c r="B20" t="s">
        <v>22</v>
      </c>
      <c r="C20" s="47">
        <f>SUMIFS(Budget!$H$5:$H$90,Budget!$F$5:$F$90,$A20,Budget!$E$5:$E$90,$B20)</f>
        <v>0</v>
      </c>
      <c r="D20" s="4">
        <f>SUMIFS(Budget!$I$5:$I$90,Budget!$F$5:$F$90,$A20,Budget!$E$5:$E$90,$B20)</f>
        <v>26058031</v>
      </c>
      <c r="E20" s="47">
        <f>SUMIFS(Budget!$J$5:$J$90,Budget!$F$5:$F$90,$A20,Budget!$E$5:$E$90,$B20)</f>
        <v>0</v>
      </c>
      <c r="F20" s="4">
        <f>SUMIFS(Budget!$K$5:$K$90,Budget!$F$5:$F$90,$A20,Budget!$E$5:$E$90,$B20)</f>
        <v>26839772</v>
      </c>
      <c r="G20" s="47">
        <f>SUMIFS(Budget!$L$5:$L$90,Budget!$F$5:$F$90,$A20,Budget!$E$5:$E$90,$B20)</f>
        <v>0</v>
      </c>
      <c r="H20" s="48">
        <f>SUMIFS(Budget!$M$5:$M$90,Budget!$F$5:$F$90,$A20,Budget!$E$5:$E$90,$B20)</f>
        <v>27644965</v>
      </c>
    </row>
    <row r="21" spans="1:8" x14ac:dyDescent="0.15">
      <c r="A21" s="46" t="s">
        <v>30</v>
      </c>
      <c r="B21" t="s">
        <v>25</v>
      </c>
      <c r="C21" s="47">
        <f>SUMIFS(Budget!$H$5:$H$90,Budget!$F$5:$F$90,$A21,Budget!$E$5:$E$90,$B21)</f>
        <v>0</v>
      </c>
      <c r="D21" s="4">
        <f>SUMIFS(Budget!$I$5:$I$90,Budget!$F$5:$F$90,$A21,Budget!$E$5:$E$90,$B21)</f>
        <v>1439899</v>
      </c>
      <c r="E21" s="47">
        <f>SUMIFS(Budget!$J$5:$J$90,Budget!$F$5:$F$90,$A21,Budget!$E$5:$E$90,$B21)</f>
        <v>0</v>
      </c>
      <c r="F21" s="4">
        <f>SUMIFS(Budget!$K$5:$K$90,Budget!$F$5:$F$90,$A21,Budget!$E$5:$E$90,$B21)</f>
        <v>1475169</v>
      </c>
      <c r="G21" s="47">
        <f>SUMIFS(Budget!$L$5:$L$90,Budget!$F$5:$F$90,$A21,Budget!$E$5:$E$90,$B21)</f>
        <v>0</v>
      </c>
      <c r="H21" s="48">
        <f>SUMIFS(Budget!$M$5:$M$90,Budget!$F$5:$F$90,$A21,Budget!$E$5:$E$90,$B21)</f>
        <v>1513930</v>
      </c>
    </row>
    <row r="22" spans="1:8" x14ac:dyDescent="0.15">
      <c r="A22" s="46" t="s">
        <v>48</v>
      </c>
      <c r="B22" t="s">
        <v>22</v>
      </c>
      <c r="C22" s="47">
        <f>SUMIFS(Budget!$H$5:$H$90,Budget!$F$5:$F$90,$A22,Budget!$E$5:$E$90,$B22)</f>
        <v>0</v>
      </c>
      <c r="D22" s="4">
        <f>SUMIFS(Budget!$I$5:$I$90,Budget!$F$5:$F$90,$A22,Budget!$E$5:$E$90,$B22)</f>
        <v>828718</v>
      </c>
      <c r="E22" s="47">
        <f>SUMIFS(Budget!$J$5:$J$90,Budget!$F$5:$F$90,$A22,Budget!$E$5:$E$90,$B22)</f>
        <v>0</v>
      </c>
      <c r="F22" s="4">
        <f>SUMIFS(Budget!$K$5:$K$90,Budget!$F$5:$F$90,$A22,Budget!$E$5:$E$90,$B22)</f>
        <v>861867</v>
      </c>
      <c r="G22" s="47">
        <f>SUMIFS(Budget!$L$5:$L$90,Budget!$F$5:$F$90,$A22,Budget!$E$5:$E$90,$B22)</f>
        <v>0</v>
      </c>
      <c r="H22" s="48">
        <f>SUMIFS(Budget!$M$5:$M$90,Budget!$F$5:$F$90,$A22,Budget!$E$5:$E$90,$B22)</f>
        <v>896342</v>
      </c>
    </row>
    <row r="23" spans="1:8" x14ac:dyDescent="0.15">
      <c r="A23" s="49" t="s">
        <v>130</v>
      </c>
      <c r="B23" s="50"/>
      <c r="C23" s="51">
        <f t="shared" ref="C23:H23" si="0">SUM(C4:C22)</f>
        <v>8</v>
      </c>
      <c r="D23" s="52">
        <f t="shared" si="0"/>
        <v>99355029.450000003</v>
      </c>
      <c r="E23" s="51">
        <f t="shared" si="0"/>
        <v>8</v>
      </c>
      <c r="F23" s="52">
        <f t="shared" si="0"/>
        <v>102437496.45</v>
      </c>
      <c r="G23" s="51">
        <f t="shared" si="0"/>
        <v>8</v>
      </c>
      <c r="H23" s="53">
        <f t="shared" si="0"/>
        <v>103594956.45</v>
      </c>
    </row>
    <row r="26" spans="1:8" ht="16" x14ac:dyDescent="0.2">
      <c r="A26" s="112" t="s">
        <v>131</v>
      </c>
      <c r="B26" s="112"/>
      <c r="C26" s="112"/>
      <c r="D26" s="112"/>
      <c r="E26" s="112"/>
      <c r="F26" s="112"/>
      <c r="G26" s="112"/>
      <c r="H26" s="112"/>
    </row>
    <row r="27" spans="1:8" ht="13.5" customHeight="1" x14ac:dyDescent="0.15">
      <c r="A27" s="41"/>
      <c r="B27" s="42"/>
      <c r="C27" s="109" t="s">
        <v>9</v>
      </c>
      <c r="D27" s="109"/>
      <c r="E27" s="110" t="s">
        <v>10</v>
      </c>
      <c r="F27" s="110"/>
      <c r="G27" s="111" t="s">
        <v>11</v>
      </c>
      <c r="H27" s="111"/>
    </row>
    <row r="28" spans="1:8" x14ac:dyDescent="0.15">
      <c r="A28" s="43" t="s">
        <v>14</v>
      </c>
      <c r="B28" s="44" t="s">
        <v>5</v>
      </c>
      <c r="C28" s="44" t="s">
        <v>17</v>
      </c>
      <c r="D28" s="44" t="s">
        <v>129</v>
      </c>
      <c r="E28" s="44" t="s">
        <v>17</v>
      </c>
      <c r="F28" s="44" t="s">
        <v>129</v>
      </c>
      <c r="G28" s="44" t="s">
        <v>17</v>
      </c>
      <c r="H28" s="45" t="s">
        <v>129</v>
      </c>
    </row>
    <row r="29" spans="1:8" x14ac:dyDescent="0.15">
      <c r="A29" s="46" t="s">
        <v>92</v>
      </c>
      <c r="B29" t="s">
        <v>132</v>
      </c>
      <c r="C29" s="47">
        <f>SUMIFS(Budget!$H$5:$H$90,Budget!$Q$5:$Q$90,$A29,Budget!$R$5:$R$90,$B29)</f>
        <v>4</v>
      </c>
      <c r="D29" s="4">
        <f>SUMIFS(Budget!$I$5:$I$90,Budget!$Q$5:$Q$90,$A29,Budget!$R$5:$R$90,$B29)</f>
        <v>1226451</v>
      </c>
      <c r="E29" s="47">
        <f>SUMIFS(Budget!$J$5:$J$90,Budget!$Q$5:$Q$90,$A29,Budget!$R$5:$R$90,$B29)</f>
        <v>4</v>
      </c>
      <c r="F29" s="4">
        <f>SUMIFS(Budget!$K$5:$K$90,Budget!$Q$5:$Q$90,$A29,Budget!$R$5:$R$90,$B29)</f>
        <v>1270819</v>
      </c>
      <c r="G29" s="47">
        <f>SUMIFS(Budget!$L$5:$L$90,Budget!$Q$5:$Q$90,$A29,Budget!$R$5:$R$90,$B29)</f>
        <v>4</v>
      </c>
      <c r="H29" s="48">
        <f>SUMIFS(Budget!$M$5:$M$90,Budget!$Q$5:$Q$90,$A29,Budget!$R$5:$R$90,$B29)</f>
        <v>1316820</v>
      </c>
    </row>
    <row r="30" spans="1:8" x14ac:dyDescent="0.15">
      <c r="A30" s="46" t="s">
        <v>92</v>
      </c>
      <c r="B30" t="s">
        <v>133</v>
      </c>
      <c r="C30" s="47">
        <f>SUMIFS(Budget!$H$5:$H$90,Budget!$Q$5:$Q$90,$A30,Budget!$R$5:$R$90,$B30)</f>
        <v>0</v>
      </c>
      <c r="D30" s="4">
        <f>SUMIFS(Budget!$I$5:$I$90,Budget!$Q$5:$Q$90,$A30,Budget!$R$5:$R$90,$B30)</f>
        <v>110000</v>
      </c>
      <c r="E30" s="47">
        <f>SUMIFS(Budget!$J$5:$J$90,Budget!$Q$5:$Q$90,$A30,Budget!$R$5:$R$90,$B30)</f>
        <v>0</v>
      </c>
      <c r="F30" s="4">
        <f>SUMIFS(Budget!$K$5:$K$90,Budget!$Q$5:$Q$90,$A30,Budget!$R$5:$R$90,$B30)</f>
        <v>110000</v>
      </c>
      <c r="G30" s="47">
        <f>SUMIFS(Budget!$L$5:$L$90,Budget!$Q$5:$Q$90,$A30,Budget!$R$5:$R$90,$B30)</f>
        <v>0</v>
      </c>
      <c r="H30" s="48">
        <f>SUMIFS(Budget!$M$5:$M$90,Budget!$Q$5:$Q$90,$A30,Budget!$R$5:$R$90,$B30)</f>
        <v>110000</v>
      </c>
    </row>
    <row r="31" spans="1:8" x14ac:dyDescent="0.15">
      <c r="A31" s="46" t="s">
        <v>34</v>
      </c>
      <c r="B31" t="s">
        <v>133</v>
      </c>
      <c r="C31" s="47">
        <f>SUMIFS(Budget!$H$5:$H$90,Budget!$Q$5:$Q$90,$A31,Budget!$R$5:$R$90,$B31)</f>
        <v>0</v>
      </c>
      <c r="D31" s="4">
        <f>SUMIFS(Budget!$I$5:$I$90,Budget!$Q$5:$Q$90,$A31,Budget!$R$5:$R$90,$B31)</f>
        <v>0</v>
      </c>
      <c r="E31" s="47">
        <f>SUMIFS(Budget!$J$5:$J$90,Budget!$Q$5:$Q$90,$A31,Budget!$R$5:$R$90,$B31)</f>
        <v>0</v>
      </c>
      <c r="F31" s="4">
        <f>SUMIFS(Budget!$K$5:$K$90,Budget!$Q$5:$Q$90,$A31,Budget!$R$5:$R$90,$B31)</f>
        <v>0</v>
      </c>
      <c r="G31" s="47">
        <f>SUMIFS(Budget!$L$5:$L$90,Budget!$Q$5:$Q$90,$A31,Budget!$R$5:$R$90,$B31)</f>
        <v>0</v>
      </c>
      <c r="H31" s="48">
        <f>SUMIFS(Budget!$M$5:$M$90,Budget!$Q$5:$Q$90,$A31,Budget!$R$5:$R$90,$B31)</f>
        <v>0</v>
      </c>
    </row>
    <row r="32" spans="1:8" x14ac:dyDescent="0.15">
      <c r="A32" s="46" t="s">
        <v>134</v>
      </c>
      <c r="B32" t="s">
        <v>132</v>
      </c>
      <c r="C32" s="47">
        <f>SUMIFS(Budget!$H$5:$H$90,Budget!$Q$5:$Q$90,$A32,Budget!$R$5:$R$90,$B32)</f>
        <v>1</v>
      </c>
      <c r="D32" s="4">
        <f>SUMIFS(Budget!$I$5:$I$90,Budget!$Q$5:$Q$90,$A32,Budget!$R$5:$R$90,$B32)</f>
        <v>18998689</v>
      </c>
      <c r="E32" s="47">
        <f>SUMIFS(Budget!$J$5:$J$90,Budget!$Q$5:$Q$90,$A32,Budget!$R$5:$R$90,$B32)</f>
        <v>1</v>
      </c>
      <c r="F32" s="4">
        <f>SUMIFS(Budget!$K$5:$K$90,Budget!$Q$5:$Q$90,$A32,Budget!$R$5:$R$90,$B32)</f>
        <v>20086956</v>
      </c>
      <c r="G32" s="47">
        <f>SUMIFS(Budget!$L$5:$L$90,Budget!$Q$5:$Q$90,$A32,Budget!$R$5:$R$90,$B32)</f>
        <v>1</v>
      </c>
      <c r="H32" s="48">
        <f>SUMIFS(Budget!$M$5:$M$90,Budget!$Q$5:$Q$90,$A32,Budget!$R$5:$R$90,$B32)</f>
        <v>20716424</v>
      </c>
    </row>
    <row r="33" spans="1:8" x14ac:dyDescent="0.15">
      <c r="A33" s="46" t="s">
        <v>134</v>
      </c>
      <c r="B33" t="s">
        <v>133</v>
      </c>
      <c r="C33" s="47">
        <f>SUMIFS(Budget!$H$5:$H$90,Budget!$Q$5:$Q$90,$A33,Budget!$R$5:$R$90,$B33)</f>
        <v>0</v>
      </c>
      <c r="D33" s="4">
        <f>SUMIFS(Budget!$I$5:$I$90,Budget!$Q$5:$Q$90,$A33,Budget!$R$5:$R$90,$B33)</f>
        <v>160000</v>
      </c>
      <c r="E33" s="47">
        <f>SUMIFS(Budget!$J$5:$J$90,Budget!$Q$5:$Q$90,$A33,Budget!$R$5:$R$90,$B33)</f>
        <v>0</v>
      </c>
      <c r="F33" s="4">
        <f>SUMIFS(Budget!$K$5:$K$90,Budget!$Q$5:$Q$90,$A33,Budget!$R$5:$R$90,$B33)</f>
        <v>160000</v>
      </c>
      <c r="G33" s="47">
        <f>SUMIFS(Budget!$L$5:$L$90,Budget!$Q$5:$Q$90,$A33,Budget!$R$5:$R$90,$B33)</f>
        <v>0</v>
      </c>
      <c r="H33" s="48">
        <f>SUMIFS(Budget!$M$5:$M$90,Budget!$Q$5:$Q$90,$A33,Budget!$R$5:$R$90,$B33)</f>
        <v>160000</v>
      </c>
    </row>
    <row r="34" spans="1:8" x14ac:dyDescent="0.15">
      <c r="A34" s="46" t="s">
        <v>135</v>
      </c>
      <c r="B34" t="s">
        <v>132</v>
      </c>
      <c r="C34" s="47">
        <f>SUMIFS(Budget!$H$5:$H$90,Budget!$Q$5:$Q$90,$A34,Budget!$R$5:$R$90,$B34)</f>
        <v>3</v>
      </c>
      <c r="D34" s="4">
        <f>SUMIFS(Budget!$I$5:$I$90,Budget!$Q$5:$Q$90,$A34,Budget!$R$5:$R$90,$B34)</f>
        <v>3309326</v>
      </c>
      <c r="E34" s="47">
        <f>SUMIFS(Budget!$J$5:$J$90,Budget!$Q$5:$Q$90,$A34,Budget!$R$5:$R$90,$B34)</f>
        <v>3</v>
      </c>
      <c r="F34" s="4">
        <f>SUMIFS(Budget!$K$5:$K$90,Budget!$Q$5:$Q$90,$A34,Budget!$R$5:$R$90,$B34)</f>
        <v>3439104</v>
      </c>
      <c r="G34" s="47">
        <f>SUMIFS(Budget!$L$5:$L$90,Budget!$Q$5:$Q$90,$A34,Budget!$R$5:$R$90,$B34)</f>
        <v>3</v>
      </c>
      <c r="H34" s="48">
        <f>SUMIFS(Budget!$M$5:$M$90,Budget!$Q$5:$Q$90,$A34,Budget!$R$5:$R$90,$B34)</f>
        <v>3573994</v>
      </c>
    </row>
    <row r="35" spans="1:8" x14ac:dyDescent="0.15">
      <c r="A35" s="46" t="s">
        <v>136</v>
      </c>
      <c r="B35" t="s">
        <v>137</v>
      </c>
      <c r="C35" s="47">
        <f>SUMIFS(Budget!$H$5:$H$90,Budget!$Q$5:$Q$90,$A35,Budget!$R$5:$R$90,$B35)</f>
        <v>0</v>
      </c>
      <c r="D35" s="4">
        <f>SUMIFS(Budget!$I$5:$I$90,Budget!$Q$5:$Q$90,$A35,Budget!$R$5:$R$90,$B35)</f>
        <v>4016688</v>
      </c>
      <c r="E35" s="47">
        <f>SUMIFS(Budget!$J$5:$J$90,Budget!$Q$5:$Q$90,$A35,Budget!$R$5:$R$90,$B35)</f>
        <v>0</v>
      </c>
      <c r="F35" s="4">
        <f>SUMIFS(Budget!$K$5:$K$90,Budget!$Q$5:$Q$90,$A35,Budget!$R$5:$R$90,$B35)</f>
        <v>4055005</v>
      </c>
      <c r="G35" s="47">
        <f>SUMIFS(Budget!$L$5:$L$90,Budget!$Q$5:$Q$90,$A35,Budget!$R$5:$R$90,$B35)</f>
        <v>0</v>
      </c>
      <c r="H35" s="48">
        <f>SUMIFS(Budget!$M$5:$M$90,Budget!$Q$5:$Q$90,$A35,Budget!$R$5:$R$90,$B35)</f>
        <v>2555005</v>
      </c>
    </row>
    <row r="36" spans="1:8" x14ac:dyDescent="0.15">
      <c r="A36" s="46" t="s">
        <v>136</v>
      </c>
      <c r="B36" t="s">
        <v>138</v>
      </c>
      <c r="C36" s="47">
        <f>SUMIFS(Budget!$H$5:$H$90,Budget!$Q$5:$Q$90,$A36,Budget!$R$5:$R$90,$B36)</f>
        <v>0</v>
      </c>
      <c r="D36" s="4">
        <f>SUMIFS(Budget!$I$5:$I$90,Budget!$Q$5:$Q$90,$A36,Budget!$R$5:$R$90,$B36)</f>
        <v>31020.45</v>
      </c>
      <c r="E36" s="47">
        <f>SUMIFS(Budget!$J$5:$J$90,Budget!$Q$5:$Q$90,$A36,Budget!$R$5:$R$90,$B36)</f>
        <v>0</v>
      </c>
      <c r="F36" s="4">
        <f>SUMIFS(Budget!$K$5:$K$90,Budget!$Q$5:$Q$90,$A36,Budget!$R$5:$R$90,$B36)</f>
        <v>31020.45</v>
      </c>
      <c r="G36" s="47">
        <f>SUMIFS(Budget!$L$5:$L$90,Budget!$Q$5:$Q$90,$A36,Budget!$R$5:$R$90,$B36)</f>
        <v>0</v>
      </c>
      <c r="H36" s="48">
        <f>SUMIFS(Budget!$M$5:$M$90,Budget!$Q$5:$Q$90,$A36,Budget!$R$5:$R$90,$B36)</f>
        <v>31020.45</v>
      </c>
    </row>
    <row r="37" spans="1:8" x14ac:dyDescent="0.15">
      <c r="A37" s="46" t="s">
        <v>139</v>
      </c>
      <c r="B37" t="s">
        <v>137</v>
      </c>
      <c r="C37" s="47">
        <f>SUMIFS(Budget!$H$5:$H$90,Budget!$Q$5:$Q$90,$A37,Budget!$R$5:$R$90,$B37)</f>
        <v>0</v>
      </c>
      <c r="D37" s="4">
        <f>SUMIFS(Budget!$I$5:$I$90,Budget!$Q$5:$Q$90,$A37,Budget!$R$5:$R$90,$B37)</f>
        <v>10503413</v>
      </c>
      <c r="E37" s="47">
        <f>SUMIFS(Budget!$J$5:$J$90,Budget!$Q$5:$Q$90,$A37,Budget!$R$5:$R$90,$B37)</f>
        <v>0</v>
      </c>
      <c r="F37" s="4">
        <f>SUMIFS(Budget!$K$5:$K$90,Budget!$Q$5:$Q$90,$A37,Budget!$R$5:$R$90,$B37)</f>
        <v>10503413</v>
      </c>
      <c r="G37" s="47">
        <f>SUMIFS(Budget!$L$5:$L$90,Budget!$Q$5:$Q$90,$A37,Budget!$R$5:$R$90,$B37)</f>
        <v>0</v>
      </c>
      <c r="H37" s="48">
        <f>SUMIFS(Budget!$M$5:$M$90,Budget!$Q$5:$Q$90,$A37,Budget!$R$5:$R$90,$B37)</f>
        <v>10503413</v>
      </c>
    </row>
    <row r="38" spans="1:8" x14ac:dyDescent="0.15">
      <c r="A38" s="46" t="s">
        <v>139</v>
      </c>
      <c r="B38" t="s">
        <v>138</v>
      </c>
      <c r="C38" s="47">
        <f>SUMIFS(Budget!$H$5:$H$90,Budget!$Q$5:$Q$90,$A38,Budget!$R$5:$R$90,$B38)</f>
        <v>0</v>
      </c>
      <c r="D38" s="4">
        <f>SUMIFS(Budget!$I$5:$I$90,Budget!$Q$5:$Q$90,$A38,Budget!$R$5:$R$90,$B38)</f>
        <v>400000</v>
      </c>
      <c r="E38" s="47">
        <f>SUMIFS(Budget!$J$5:$J$90,Budget!$Q$5:$Q$90,$A38,Budget!$R$5:$R$90,$B38)</f>
        <v>0</v>
      </c>
      <c r="F38" s="4">
        <f>SUMIFS(Budget!$K$5:$K$90,Budget!$Q$5:$Q$90,$A38,Budget!$R$5:$R$90,$B38)</f>
        <v>400000</v>
      </c>
      <c r="G38" s="47">
        <f>SUMIFS(Budget!$L$5:$L$90,Budget!$Q$5:$Q$90,$A38,Budget!$R$5:$R$90,$B38)</f>
        <v>0</v>
      </c>
      <c r="H38" s="48">
        <f>SUMIFS(Budget!$M$5:$M$90,Budget!$Q$5:$Q$90,$A38,Budget!$R$5:$R$90,$B38)</f>
        <v>400000</v>
      </c>
    </row>
    <row r="39" spans="1:8" x14ac:dyDescent="0.15">
      <c r="A39" s="46" t="s">
        <v>77</v>
      </c>
      <c r="B39" t="s">
        <v>140</v>
      </c>
      <c r="C39" s="47">
        <f>SUMIFS(Budget!$H$5:$H$90,Budget!$Q$5:$Q$90,$A39,Budget!$R$5:$R$90,$B39)</f>
        <v>0</v>
      </c>
      <c r="D39" s="4">
        <f>SUMIFS(Budget!$I$5:$I$90,Budget!$Q$5:$Q$90,$A39,Budget!$R$5:$R$90,$B39)</f>
        <v>0</v>
      </c>
      <c r="E39" s="47">
        <f>SUMIFS(Budget!$J$5:$J$90,Budget!$Q$5:$Q$90,$A39,Budget!$R$5:$R$90,$B39)</f>
        <v>0</v>
      </c>
      <c r="F39" s="4">
        <f>SUMIFS(Budget!$K$5:$K$90,Budget!$Q$5:$Q$90,$A39,Budget!$R$5:$R$90,$B39)</f>
        <v>0</v>
      </c>
      <c r="G39" s="47">
        <f>SUMIFS(Budget!$L$5:$L$90,Budget!$Q$5:$Q$90,$A39,Budget!$R$5:$R$90,$B39)</f>
        <v>0</v>
      </c>
      <c r="H39" s="48">
        <f>SUMIFS(Budget!$M$5:$M$90,Budget!$Q$5:$Q$90,$A39,Budget!$R$5:$R$90,$B39)</f>
        <v>0</v>
      </c>
    </row>
    <row r="40" spans="1:8" x14ac:dyDescent="0.15">
      <c r="A40" s="46" t="s">
        <v>77</v>
      </c>
      <c r="B40" t="s">
        <v>141</v>
      </c>
      <c r="C40" s="47">
        <f>SUMIFS(Budget!$H$5:$H$90,Budget!$Q$5:$Q$90,$A40,Budget!$R$5:$R$90,$B40)</f>
        <v>0</v>
      </c>
      <c r="D40" s="4">
        <f>SUMIFS(Budget!$I$5:$I$90,Budget!$Q$5:$Q$90,$A40,Budget!$R$5:$R$90,$B40)</f>
        <v>26058031</v>
      </c>
      <c r="E40" s="47">
        <f>SUMIFS(Budget!$J$5:$J$90,Budget!$Q$5:$Q$90,$A40,Budget!$R$5:$R$90,$B40)</f>
        <v>0</v>
      </c>
      <c r="F40" s="4">
        <f>SUMIFS(Budget!$K$5:$K$90,Budget!$Q$5:$Q$90,$A40,Budget!$R$5:$R$90,$B40)</f>
        <v>26839772</v>
      </c>
      <c r="G40" s="47">
        <f>SUMIFS(Budget!$L$5:$L$90,Budget!$Q$5:$Q$90,$A40,Budget!$R$5:$R$90,$B40)</f>
        <v>0</v>
      </c>
      <c r="H40" s="48">
        <f>SUMIFS(Budget!$M$5:$M$90,Budget!$Q$5:$Q$90,$A40,Budget!$R$5:$R$90,$B40)</f>
        <v>27644965</v>
      </c>
    </row>
    <row r="41" spans="1:8" x14ac:dyDescent="0.15">
      <c r="A41" s="46" t="s">
        <v>77</v>
      </c>
      <c r="B41" t="s">
        <v>133</v>
      </c>
      <c r="C41" s="47">
        <f>SUMIFS(Budget!$H$5:$H$90,Budget!$Q$5:$Q$90,$A41,Budget!$R$5:$R$90,$B41)</f>
        <v>0</v>
      </c>
      <c r="D41" s="4">
        <f>SUMIFS(Budget!$I$5:$I$90,Budget!$Q$5:$Q$90,$A41,Budget!$R$5:$R$90,$B41)</f>
        <v>50000</v>
      </c>
      <c r="E41" s="47">
        <f>SUMIFS(Budget!$J$5:$J$90,Budget!$Q$5:$Q$90,$A41,Budget!$R$5:$R$90,$B41)</f>
        <v>0</v>
      </c>
      <c r="F41" s="4">
        <f>SUMIFS(Budget!$K$5:$K$90,Budget!$Q$5:$Q$90,$A41,Budget!$R$5:$R$90,$B41)</f>
        <v>50000</v>
      </c>
      <c r="G41" s="47">
        <f>SUMIFS(Budget!$L$5:$L$90,Budget!$Q$5:$Q$90,$A41,Budget!$R$5:$R$90,$B41)</f>
        <v>0</v>
      </c>
      <c r="H41" s="48">
        <f>SUMIFS(Budget!$M$5:$M$90,Budget!$Q$5:$Q$90,$A41,Budget!$R$5:$R$90,$B41)</f>
        <v>50000</v>
      </c>
    </row>
    <row r="42" spans="1:8" x14ac:dyDescent="0.15">
      <c r="A42" s="46" t="s">
        <v>30</v>
      </c>
      <c r="B42" t="s">
        <v>133</v>
      </c>
      <c r="C42" s="47">
        <f>SUMIFS(Budget!$H$5:$H$90,Budget!$Q$5:$Q$90,$A42,Budget!$R$5:$R$90,$B42)</f>
        <v>0</v>
      </c>
      <c r="D42" s="4">
        <f>SUMIFS(Budget!$I$5:$I$90,Budget!$Q$5:$Q$90,$A42,Budget!$R$5:$R$90,$B42)</f>
        <v>1439899</v>
      </c>
      <c r="E42" s="47">
        <f>SUMIFS(Budget!$J$5:$J$90,Budget!$Q$5:$Q$90,$A42,Budget!$R$5:$R$90,$B42)</f>
        <v>0</v>
      </c>
      <c r="F42" s="4">
        <f>SUMIFS(Budget!$K$5:$K$90,Budget!$Q$5:$Q$90,$A42,Budget!$R$5:$R$90,$B42)</f>
        <v>1475169</v>
      </c>
      <c r="G42" s="47">
        <f>SUMIFS(Budget!$L$5:$L$90,Budget!$Q$5:$Q$90,$A42,Budget!$R$5:$R$90,$B42)</f>
        <v>0</v>
      </c>
      <c r="H42" s="48">
        <f>SUMIFS(Budget!$M$5:$M$90,Budget!$Q$5:$Q$90,$A42,Budget!$R$5:$R$90,$B42)</f>
        <v>1513930</v>
      </c>
    </row>
    <row r="43" spans="1:8" x14ac:dyDescent="0.15">
      <c r="A43" s="46" t="s">
        <v>48</v>
      </c>
      <c r="B43" t="s">
        <v>141</v>
      </c>
      <c r="C43" s="47">
        <f>SUMIFS(Budget!$H$5:$H$90,Budget!$Q$5:$Q$90,$A43,Budget!$R$5:$R$90,$B43)</f>
        <v>0</v>
      </c>
      <c r="D43" s="4">
        <f>SUMIFS(Budget!$I$5:$I$90,Budget!$Q$5:$Q$90,$A43,Budget!$R$5:$R$90,$B43)</f>
        <v>828718</v>
      </c>
      <c r="E43" s="47">
        <f>SUMIFS(Budget!$J$5:$J$90,Budget!$Q$5:$Q$90,$A43,Budget!$R$5:$R$90,$B43)</f>
        <v>0</v>
      </c>
      <c r="F43" s="4">
        <f>SUMIFS(Budget!$K$5:$K$90,Budget!$Q$5:$Q$90,$A43,Budget!$R$5:$R$90,$B43)</f>
        <v>861867</v>
      </c>
      <c r="G43" s="47">
        <f>SUMIFS(Budget!$L$5:$L$90,Budget!$Q$5:$Q$90,$A43,Budget!$R$5:$R$90,$B43)</f>
        <v>0</v>
      </c>
      <c r="H43" s="48">
        <f>SUMIFS(Budget!$M$5:$M$90,Budget!$Q$5:$Q$90,$A43,Budget!$R$5:$R$90,$B43)</f>
        <v>896342</v>
      </c>
    </row>
    <row r="44" spans="1:8" x14ac:dyDescent="0.15">
      <c r="A44" s="46" t="s">
        <v>142</v>
      </c>
      <c r="B44" t="s">
        <v>132</v>
      </c>
      <c r="C44" s="47">
        <f>SUMIFS(Budget!$H$5:$H$90,Budget!$Q$5:$Q$90,$A44,Budget!$R$5:$R$90,$B44)</f>
        <v>0</v>
      </c>
      <c r="D44" s="4">
        <f>SUMIFS(Budget!$I$5:$I$90,Budget!$Q$5:$Q$90,$A44,Budget!$R$5:$R$90,$B44)</f>
        <v>29936794</v>
      </c>
      <c r="E44" s="47">
        <f>SUMIFS(Budget!$J$5:$J$90,Budget!$Q$5:$Q$90,$A44,Budget!$R$5:$R$90,$B44)</f>
        <v>0</v>
      </c>
      <c r="F44" s="4">
        <f>SUMIFS(Budget!$K$5:$K$90,Budget!$Q$5:$Q$90,$A44,Budget!$R$5:$R$90,$B44)</f>
        <v>30868371</v>
      </c>
      <c r="G44" s="47">
        <f>SUMIFS(Budget!$L$5:$L$90,Budget!$Q$5:$Q$90,$A44,Budget!$R$5:$R$90,$B44)</f>
        <v>0</v>
      </c>
      <c r="H44" s="48">
        <f>SUMIFS(Budget!$M$5:$M$90,Budget!$Q$5:$Q$90,$A44,Budget!$R$5:$R$90,$B44)</f>
        <v>31837043</v>
      </c>
    </row>
    <row r="45" spans="1:8" x14ac:dyDescent="0.15">
      <c r="A45" s="46" t="s">
        <v>142</v>
      </c>
      <c r="B45" t="s">
        <v>138</v>
      </c>
      <c r="C45" s="47">
        <f>SUMIFS(Budget!$H$5:$H$90,Budget!$Q$5:$Q$90,$A45,Budget!$R$5:$R$90,$B45)</f>
        <v>0</v>
      </c>
      <c r="D45" s="4">
        <f>SUMIFS(Budget!$I$5:$I$90,Budget!$Q$5:$Q$90,$A45,Budget!$R$5:$R$90,$B45)</f>
        <v>2286000</v>
      </c>
      <c r="E45" s="47">
        <f>SUMIFS(Budget!$J$5:$J$90,Budget!$Q$5:$Q$90,$A45,Budget!$R$5:$R$90,$B45)</f>
        <v>0</v>
      </c>
      <c r="F45" s="4">
        <f>SUMIFS(Budget!$K$5:$K$90,Budget!$Q$5:$Q$90,$A45,Budget!$R$5:$R$90,$B45)</f>
        <v>2286000</v>
      </c>
      <c r="G45" s="47">
        <f>SUMIFS(Budget!$L$5:$L$90,Budget!$Q$5:$Q$90,$A45,Budget!$R$5:$R$90,$B45)</f>
        <v>0</v>
      </c>
      <c r="H45" s="48">
        <f>SUMIFS(Budget!$M$5:$M$90,Budget!$Q$5:$Q$90,$A45,Budget!$R$5:$R$90,$B45)</f>
        <v>2286000</v>
      </c>
    </row>
    <row r="46" spans="1:8" x14ac:dyDescent="0.15">
      <c r="A46" s="49" t="s">
        <v>130</v>
      </c>
      <c r="B46" s="50"/>
      <c r="C46" s="51">
        <f t="shared" ref="C46:H46" si="1">SUM(C29:C45)</f>
        <v>8</v>
      </c>
      <c r="D46" s="52">
        <f t="shared" si="1"/>
        <v>99355029.450000003</v>
      </c>
      <c r="E46" s="51">
        <f t="shared" si="1"/>
        <v>8</v>
      </c>
      <c r="F46" s="52">
        <f t="shared" si="1"/>
        <v>102437496.45</v>
      </c>
      <c r="G46" s="51">
        <f t="shared" si="1"/>
        <v>8</v>
      </c>
      <c r="H46" s="53">
        <f t="shared" si="1"/>
        <v>103594956.45</v>
      </c>
    </row>
  </sheetData>
  <sheetProtection algorithmName="SHA-512" hashValue="qqFcvYEajH/9jMM2LZDKPojsEghYaf2ED6P49ryYOvanbtqOq7tHkEvZYMBrIVa8sJ1mF4sDo401QVGNVTOmEA==" saltValue="aPRWu1m1dRM03OIE9bBn1A==" spinCount="100000" sheet="1" objects="1" scenarios="1"/>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4"/>
  <sheetViews>
    <sheetView zoomScaleNormal="100" workbookViewId="0">
      <selection activeCell="A11" sqref="A11"/>
    </sheetView>
  </sheetViews>
  <sheetFormatPr baseColWidth="10" defaultColWidth="12.5" defaultRowHeight="13" x14ac:dyDescent="0.15"/>
  <cols>
    <col min="1" max="1" width="43.6640625" customWidth="1"/>
    <col min="2" max="2" width="23.1640625" customWidth="1"/>
  </cols>
  <sheetData>
    <row r="1" spans="1:9" x14ac:dyDescent="0.15">
      <c r="A1" s="44" t="s">
        <v>143</v>
      </c>
      <c r="B1" s="44" t="s">
        <v>128</v>
      </c>
      <c r="C1" s="44" t="s">
        <v>16</v>
      </c>
      <c r="D1" s="44" t="s">
        <v>144</v>
      </c>
    </row>
    <row r="2" spans="1:9" ht="15.75" customHeight="1" x14ac:dyDescent="0.15">
      <c r="A2" t="s">
        <v>92</v>
      </c>
      <c r="B2" t="s">
        <v>145</v>
      </c>
    </row>
    <row r="3" spans="1:9" ht="15.75" customHeight="1" x14ac:dyDescent="0.15">
      <c r="A3" t="s">
        <v>40</v>
      </c>
      <c r="B3" t="s">
        <v>25</v>
      </c>
    </row>
    <row r="4" spans="1:9" ht="15.75" customHeight="1" x14ac:dyDescent="0.15">
      <c r="A4" t="s">
        <v>42</v>
      </c>
      <c r="B4" t="s">
        <v>91</v>
      </c>
    </row>
    <row r="5" spans="1:9" ht="15.75" customHeight="1" x14ac:dyDescent="0.15">
      <c r="A5" t="s">
        <v>77</v>
      </c>
      <c r="B5" t="s">
        <v>95</v>
      </c>
    </row>
    <row r="6" spans="1:9" ht="15.75" customHeight="1" x14ac:dyDescent="0.15">
      <c r="A6" t="s">
        <v>30</v>
      </c>
      <c r="B6" t="s">
        <v>39</v>
      </c>
    </row>
    <row r="7" spans="1:9" ht="15.75" customHeight="1" x14ac:dyDescent="0.15">
      <c r="A7" t="s">
        <v>28</v>
      </c>
      <c r="B7" t="s">
        <v>22</v>
      </c>
    </row>
    <row r="8" spans="1:9" ht="15.75" customHeight="1" x14ac:dyDescent="0.15">
      <c r="A8" t="s">
        <v>23</v>
      </c>
      <c r="B8" t="s">
        <v>51</v>
      </c>
    </row>
    <row r="9" spans="1:9" ht="15.75" customHeight="1" x14ac:dyDescent="0.15">
      <c r="A9" t="s">
        <v>48</v>
      </c>
      <c r="B9" t="s">
        <v>27</v>
      </c>
    </row>
    <row r="10" spans="1:9" ht="15.75" customHeight="1" x14ac:dyDescent="0.15">
      <c r="A10" t="s">
        <v>32</v>
      </c>
      <c r="B10" t="s">
        <v>146</v>
      </c>
    </row>
    <row r="11" spans="1:9" ht="15.75" customHeight="1" x14ac:dyDescent="0.15">
      <c r="A11" t="s">
        <v>147</v>
      </c>
      <c r="B11" t="s">
        <v>87</v>
      </c>
    </row>
    <row r="12" spans="1:9" ht="15.75" customHeight="1" x14ac:dyDescent="0.15">
      <c r="A12" t="s">
        <v>148</v>
      </c>
    </row>
    <row r="13" spans="1:9" ht="15.75" customHeight="1" x14ac:dyDescent="0.15">
      <c r="A13" t="s">
        <v>87</v>
      </c>
    </row>
    <row r="15" spans="1:9" ht="15.75" customHeight="1" x14ac:dyDescent="0.15">
      <c r="A15" s="54" t="s">
        <v>149</v>
      </c>
    </row>
    <row r="16" spans="1:9" ht="15.75" customHeight="1" x14ac:dyDescent="0.15">
      <c r="A16" s="55" t="s">
        <v>150</v>
      </c>
      <c r="G16" t="s">
        <v>151</v>
      </c>
      <c r="I16" t="s">
        <v>152</v>
      </c>
    </row>
    <row r="17" spans="1:1" ht="15.75" customHeight="1" x14ac:dyDescent="0.15">
      <c r="A17" t="s">
        <v>153</v>
      </c>
    </row>
    <row r="18" spans="1:1" ht="15.75" customHeight="1" x14ac:dyDescent="0.15">
      <c r="A18" t="s">
        <v>154</v>
      </c>
    </row>
    <row r="19" spans="1:1" ht="15.75" customHeight="1" x14ac:dyDescent="0.15">
      <c r="A19" t="s">
        <v>155</v>
      </c>
    </row>
    <row r="20" spans="1:1" ht="15.75" customHeight="1" x14ac:dyDescent="0.15">
      <c r="A20" t="s">
        <v>151</v>
      </c>
    </row>
    <row r="21" spans="1:1" ht="15.75" customHeight="1" x14ac:dyDescent="0.15">
      <c r="A21" t="s">
        <v>156</v>
      </c>
    </row>
    <row r="22" spans="1:1" ht="15.75" customHeight="1" x14ac:dyDescent="0.15">
      <c r="A22" t="s">
        <v>157</v>
      </c>
    </row>
    <row r="23" spans="1:1" ht="15.75" customHeight="1" x14ac:dyDescent="0.15">
      <c r="A23" s="54" t="s">
        <v>158</v>
      </c>
    </row>
    <row r="24" spans="1:1" ht="15.75" customHeight="1" x14ac:dyDescent="0.15">
      <c r="A24" t="s">
        <v>159</v>
      </c>
    </row>
  </sheetData>
  <sheetProtection algorithmName="SHA-512" hashValue="a6gqBwbr0n6mMXqjp2vGZ///YQ27N3EvtCheZv/Rr015ZA9O704iUqrVHfvoTZzGt2e1BohoEWbpXYtc+0IbPw==" saltValue="EgfRnggKd79/vUjT2calBg==" spinCount="100000" sheet="1" objects="1" scenarios="1"/>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workbookViewId="0">
      <selection activeCell="D1" sqref="D1"/>
    </sheetView>
  </sheetViews>
  <sheetFormatPr baseColWidth="10" defaultColWidth="11.5" defaultRowHeight="13" x14ac:dyDescent="0.15"/>
  <cols>
    <col min="1" max="1" width="38" customWidth="1"/>
    <col min="2" max="2" width="19.83203125" customWidth="1"/>
    <col min="3" max="3" width="25" customWidth="1"/>
    <col min="4" max="4" width="14.5" customWidth="1"/>
    <col min="5" max="5" width="18.83203125" customWidth="1"/>
    <col min="6" max="6" width="21.1640625" customWidth="1"/>
    <col min="7" max="7" width="27.83203125" customWidth="1"/>
  </cols>
  <sheetData>
    <row r="1" spans="1:13" ht="14" x14ac:dyDescent="0.15">
      <c r="A1" s="44" t="s">
        <v>160</v>
      </c>
      <c r="B1" s="56" t="s">
        <v>161</v>
      </c>
      <c r="C1" s="44" t="s">
        <v>162</v>
      </c>
      <c r="D1" s="44" t="s">
        <v>14</v>
      </c>
      <c r="E1" s="44" t="s">
        <v>163</v>
      </c>
      <c r="F1" s="44" t="s">
        <v>164</v>
      </c>
      <c r="G1" s="44" t="s">
        <v>5</v>
      </c>
      <c r="L1" s="44" t="s">
        <v>16</v>
      </c>
      <c r="M1" s="44" t="s">
        <v>128</v>
      </c>
    </row>
    <row r="2" spans="1:13" ht="14" x14ac:dyDescent="0.15">
      <c r="A2" t="str">
        <f t="shared" ref="A2:A28" si="0">_xlfn.CONCAT(B2,"-",C2)</f>
        <v>Administration-Salaries - Administrator</v>
      </c>
      <c r="B2" s="39" t="s">
        <v>92</v>
      </c>
      <c r="C2" t="s">
        <v>91</v>
      </c>
      <c r="D2" t="s">
        <v>92</v>
      </c>
      <c r="E2" t="s">
        <v>165</v>
      </c>
      <c r="F2" t="str">
        <f t="shared" ref="F2:F28" si="1">VLOOKUP(E2,$L$2:$M$7,2)</f>
        <v>Professional Salaries</v>
      </c>
      <c r="G2" t="str">
        <f t="shared" ref="G2:G28" si="2">_xlfn.CONCAT(E2,"-",F2)</f>
        <v>01-Professional Salaries</v>
      </c>
      <c r="L2" t="s">
        <v>165</v>
      </c>
      <c r="M2" t="s">
        <v>166</v>
      </c>
    </row>
    <row r="3" spans="1:13" ht="14" x14ac:dyDescent="0.15">
      <c r="A3" t="str">
        <f t="shared" si="0"/>
        <v>Administration-Other</v>
      </c>
      <c r="B3" s="39" t="s">
        <v>92</v>
      </c>
      <c r="C3" t="s">
        <v>87</v>
      </c>
      <c r="D3" t="s">
        <v>92</v>
      </c>
      <c r="E3" t="s">
        <v>167</v>
      </c>
      <c r="F3" t="str">
        <f t="shared" si="1"/>
        <v>Other Expenses</v>
      </c>
      <c r="G3" t="str">
        <f t="shared" si="2"/>
        <v>06-Other Expenses</v>
      </c>
      <c r="L3" t="s">
        <v>168</v>
      </c>
      <c r="M3" t="s">
        <v>169</v>
      </c>
    </row>
    <row r="4" spans="1:13" ht="14" x14ac:dyDescent="0.15">
      <c r="A4" t="str">
        <f t="shared" si="0"/>
        <v>Administration-Contractual Services</v>
      </c>
      <c r="B4" s="39" t="s">
        <v>92</v>
      </c>
      <c r="C4" t="s">
        <v>25</v>
      </c>
      <c r="D4" t="s">
        <v>92</v>
      </c>
      <c r="E4" t="s">
        <v>170</v>
      </c>
      <c r="F4" t="str">
        <f t="shared" si="1"/>
        <v>Contracted Services</v>
      </c>
      <c r="G4" t="str">
        <f t="shared" si="2"/>
        <v>04-Contracted Services</v>
      </c>
      <c r="L4" t="s">
        <v>171</v>
      </c>
      <c r="M4" t="s">
        <v>172</v>
      </c>
    </row>
    <row r="5" spans="1:13" ht="28" x14ac:dyDescent="0.15">
      <c r="A5" t="str">
        <f t="shared" si="0"/>
        <v>Classroom &amp; Specialist Teachers-Salaries - Instructional</v>
      </c>
      <c r="B5" s="39" t="s">
        <v>42</v>
      </c>
      <c r="C5" t="s">
        <v>39</v>
      </c>
      <c r="D5" t="s">
        <v>142</v>
      </c>
      <c r="E5" s="39" t="s">
        <v>165</v>
      </c>
      <c r="F5" t="str">
        <f t="shared" si="1"/>
        <v>Professional Salaries</v>
      </c>
      <c r="G5" t="str">
        <f t="shared" si="2"/>
        <v>01-Professional Salaries</v>
      </c>
      <c r="L5" t="s">
        <v>170</v>
      </c>
      <c r="M5" t="s">
        <v>173</v>
      </c>
    </row>
    <row r="6" spans="1:13" ht="28" x14ac:dyDescent="0.15">
      <c r="A6" t="str">
        <f t="shared" si="0"/>
        <v>Classroom &amp; Specialist Teachers-Stipends</v>
      </c>
      <c r="B6" s="39" t="s">
        <v>42</v>
      </c>
      <c r="C6" t="s">
        <v>51</v>
      </c>
      <c r="D6" t="s">
        <v>142</v>
      </c>
      <c r="E6" s="39" t="s">
        <v>165</v>
      </c>
      <c r="F6" t="str">
        <f t="shared" si="1"/>
        <v>Professional Salaries</v>
      </c>
      <c r="G6" t="str">
        <f t="shared" si="2"/>
        <v>01-Professional Salaries</v>
      </c>
      <c r="L6" t="s">
        <v>174</v>
      </c>
      <c r="M6" t="s">
        <v>27</v>
      </c>
    </row>
    <row r="7" spans="1:13" ht="28" x14ac:dyDescent="0.15">
      <c r="A7" t="str">
        <f t="shared" si="0"/>
        <v>Classroom &amp; Specialist Teachers-Supplies and Materials</v>
      </c>
      <c r="B7" s="39" t="s">
        <v>42</v>
      </c>
      <c r="C7" t="s">
        <v>27</v>
      </c>
      <c r="D7" t="s">
        <v>142</v>
      </c>
      <c r="E7" s="39" t="s">
        <v>174</v>
      </c>
      <c r="F7" t="str">
        <f t="shared" si="1"/>
        <v>Supplies and Materials</v>
      </c>
      <c r="G7" t="str">
        <f t="shared" si="2"/>
        <v>05-Supplies and Materials</v>
      </c>
      <c r="L7" t="s">
        <v>167</v>
      </c>
      <c r="M7" t="s">
        <v>175</v>
      </c>
    </row>
    <row r="8" spans="1:13" ht="28" x14ac:dyDescent="0.15">
      <c r="A8" t="str">
        <f t="shared" si="0"/>
        <v>Classroom &amp; Specialist Teachers-Other</v>
      </c>
      <c r="B8" s="39" t="s">
        <v>42</v>
      </c>
      <c r="C8" t="s">
        <v>87</v>
      </c>
      <c r="D8" t="s">
        <v>142</v>
      </c>
      <c r="E8" s="39" t="s">
        <v>167</v>
      </c>
      <c r="F8" t="str">
        <f t="shared" si="1"/>
        <v>Other Expenses</v>
      </c>
      <c r="G8" t="str">
        <f t="shared" si="2"/>
        <v>06-Other Expenses</v>
      </c>
    </row>
    <row r="9" spans="1:13" ht="42" x14ac:dyDescent="0.15">
      <c r="A9" t="str">
        <f t="shared" si="0"/>
        <v>Guidance and Psychological-Contractual Services</v>
      </c>
      <c r="B9" s="39" t="s">
        <v>23</v>
      </c>
      <c r="C9" t="s">
        <v>25</v>
      </c>
      <c r="D9" s="39" t="s">
        <v>134</v>
      </c>
      <c r="E9" s="39" t="s">
        <v>170</v>
      </c>
      <c r="F9" t="str">
        <f t="shared" si="1"/>
        <v>Contracted Services</v>
      </c>
      <c r="G9" t="str">
        <f t="shared" si="2"/>
        <v>04-Contracted Services</v>
      </c>
    </row>
    <row r="10" spans="1:13" ht="42" x14ac:dyDescent="0.15">
      <c r="A10" t="str">
        <f t="shared" si="0"/>
        <v>Guidance and Psychological-Salaries - Other</v>
      </c>
      <c r="B10" s="39" t="s">
        <v>23</v>
      </c>
      <c r="C10" t="s">
        <v>22</v>
      </c>
      <c r="D10" s="39" t="s">
        <v>134</v>
      </c>
      <c r="E10" s="39" t="s">
        <v>165</v>
      </c>
      <c r="F10" t="str">
        <f t="shared" si="1"/>
        <v>Professional Salaries</v>
      </c>
      <c r="G10" t="str">
        <f t="shared" si="2"/>
        <v>01-Professional Salaries</v>
      </c>
    </row>
    <row r="11" spans="1:13" ht="14" x14ac:dyDescent="0.15">
      <c r="A11" t="str">
        <f t="shared" si="0"/>
        <v>Instruction Leadership-Salaries - Instructional</v>
      </c>
      <c r="B11" s="39" t="s">
        <v>40</v>
      </c>
      <c r="C11" t="s">
        <v>39</v>
      </c>
      <c r="D11" t="s">
        <v>135</v>
      </c>
      <c r="E11" s="39" t="s">
        <v>165</v>
      </c>
      <c r="F11" t="str">
        <f t="shared" si="1"/>
        <v>Professional Salaries</v>
      </c>
      <c r="G11" t="str">
        <f t="shared" si="2"/>
        <v>01-Professional Salaries</v>
      </c>
    </row>
    <row r="12" spans="1:13" ht="14" x14ac:dyDescent="0.15">
      <c r="A12" t="str">
        <f t="shared" si="0"/>
        <v>Instruction Leadership-Stipends</v>
      </c>
      <c r="B12" s="39" t="s">
        <v>40</v>
      </c>
      <c r="C12" t="s">
        <v>51</v>
      </c>
      <c r="D12" t="s">
        <v>135</v>
      </c>
      <c r="E12" s="39" t="s">
        <v>165</v>
      </c>
      <c r="F12" t="str">
        <f t="shared" si="1"/>
        <v>Professional Salaries</v>
      </c>
      <c r="G12" t="str">
        <f t="shared" si="2"/>
        <v>01-Professional Salaries</v>
      </c>
    </row>
    <row r="13" spans="1:13" ht="56" x14ac:dyDescent="0.15">
      <c r="A13" t="str">
        <f t="shared" si="0"/>
        <v>Instructional Materials, Equip., and Tech.-Contractual Services</v>
      </c>
      <c r="B13" s="39" t="s">
        <v>28</v>
      </c>
      <c r="C13" t="s">
        <v>25</v>
      </c>
      <c r="D13" s="39" t="s">
        <v>136</v>
      </c>
      <c r="E13" s="39" t="s">
        <v>167</v>
      </c>
      <c r="F13" t="str">
        <f t="shared" si="1"/>
        <v>Other Expenses</v>
      </c>
      <c r="G13" t="str">
        <f t="shared" si="2"/>
        <v>06-Other Expenses</v>
      </c>
    </row>
    <row r="14" spans="1:13" ht="56" x14ac:dyDescent="0.15">
      <c r="A14" t="str">
        <f t="shared" si="0"/>
        <v>Instructional Materials, Equip., and Tech.-Operations and Management</v>
      </c>
      <c r="B14" s="39" t="s">
        <v>28</v>
      </c>
      <c r="C14" t="s">
        <v>176</v>
      </c>
      <c r="D14" s="39" t="s">
        <v>136</v>
      </c>
      <c r="E14" s="39" t="s">
        <v>174</v>
      </c>
      <c r="F14" t="str">
        <f t="shared" si="1"/>
        <v>Supplies and Materials</v>
      </c>
      <c r="G14" t="str">
        <f t="shared" si="2"/>
        <v>05-Supplies and Materials</v>
      </c>
    </row>
    <row r="15" spans="1:13" ht="56" x14ac:dyDescent="0.15">
      <c r="A15" t="str">
        <f t="shared" si="0"/>
        <v>Instructional Materials, Equip., and Tech.-Supplies and Materials</v>
      </c>
      <c r="B15" s="39" t="s">
        <v>28</v>
      </c>
      <c r="C15" t="s">
        <v>27</v>
      </c>
      <c r="D15" s="39" t="s">
        <v>136</v>
      </c>
      <c r="E15" s="39" t="s">
        <v>174</v>
      </c>
      <c r="F15" t="str">
        <f t="shared" si="1"/>
        <v>Supplies and Materials</v>
      </c>
      <c r="G15" t="str">
        <f t="shared" si="2"/>
        <v>05-Supplies and Materials</v>
      </c>
    </row>
    <row r="16" spans="1:13" ht="28" x14ac:dyDescent="0.15">
      <c r="A16" t="str">
        <f t="shared" si="0"/>
        <v>Operations and Maintenance-Other</v>
      </c>
      <c r="B16" s="39" t="s">
        <v>32</v>
      </c>
      <c r="C16" t="s">
        <v>87</v>
      </c>
      <c r="D16" s="39" t="s">
        <v>139</v>
      </c>
      <c r="E16" s="39" t="s">
        <v>167</v>
      </c>
      <c r="F16" t="str">
        <f t="shared" si="1"/>
        <v>Other Expenses</v>
      </c>
      <c r="G16" t="str">
        <f t="shared" si="2"/>
        <v>06-Other Expenses</v>
      </c>
    </row>
    <row r="17" spans="1:9" ht="28" x14ac:dyDescent="0.15">
      <c r="A17" t="str">
        <f t="shared" si="0"/>
        <v>Operations and Maintenance-Supplies and Materials</v>
      </c>
      <c r="B17" s="39" t="s">
        <v>32</v>
      </c>
      <c r="C17" t="s">
        <v>27</v>
      </c>
      <c r="D17" s="39" t="s">
        <v>139</v>
      </c>
      <c r="E17" s="39" t="s">
        <v>174</v>
      </c>
      <c r="F17" t="str">
        <f t="shared" si="1"/>
        <v>Supplies and Materials</v>
      </c>
      <c r="G17" t="str">
        <f t="shared" si="2"/>
        <v>05-Supplies and Materials</v>
      </c>
    </row>
    <row r="18" spans="1:9" ht="14" x14ac:dyDescent="0.15">
      <c r="A18" t="str">
        <f t="shared" si="0"/>
        <v>Other-Capital Expenditures</v>
      </c>
      <c r="B18" s="39" t="s">
        <v>87</v>
      </c>
      <c r="C18" t="s">
        <v>145</v>
      </c>
      <c r="D18" t="s">
        <v>177</v>
      </c>
      <c r="E18" s="39" t="s">
        <v>167</v>
      </c>
      <c r="F18" t="str">
        <f t="shared" si="1"/>
        <v>Other Expenses</v>
      </c>
      <c r="G18" t="str">
        <f t="shared" si="2"/>
        <v>06-Other Expenses</v>
      </c>
    </row>
    <row r="19" spans="1:9" ht="14" x14ac:dyDescent="0.15">
      <c r="A19" t="str">
        <f t="shared" si="0"/>
        <v>Other-Contractual Services</v>
      </c>
      <c r="B19" s="39" t="s">
        <v>87</v>
      </c>
      <c r="C19" t="s">
        <v>25</v>
      </c>
      <c r="D19" t="s">
        <v>177</v>
      </c>
      <c r="E19" s="39" t="s">
        <v>170</v>
      </c>
      <c r="F19" t="str">
        <f t="shared" si="1"/>
        <v>Contracted Services</v>
      </c>
      <c r="G19" t="str">
        <f t="shared" si="2"/>
        <v>04-Contracted Services</v>
      </c>
    </row>
    <row r="20" spans="1:9" ht="14" x14ac:dyDescent="0.15">
      <c r="A20" t="str">
        <f t="shared" si="0"/>
        <v>Other-Other</v>
      </c>
      <c r="B20" s="39" t="s">
        <v>87</v>
      </c>
      <c r="C20" t="s">
        <v>87</v>
      </c>
      <c r="D20" t="s">
        <v>177</v>
      </c>
      <c r="E20" s="39" t="s">
        <v>167</v>
      </c>
      <c r="F20" t="str">
        <f t="shared" si="1"/>
        <v>Other Expenses</v>
      </c>
      <c r="G20" t="str">
        <f t="shared" si="2"/>
        <v>06-Other Expenses</v>
      </c>
    </row>
    <row r="21" spans="1:9" ht="14" x14ac:dyDescent="0.15">
      <c r="A21" t="str">
        <f t="shared" si="0"/>
        <v>Other-Salaries - Other</v>
      </c>
      <c r="B21" s="39" t="s">
        <v>87</v>
      </c>
      <c r="C21" t="s">
        <v>22</v>
      </c>
      <c r="D21" t="s">
        <v>177</v>
      </c>
      <c r="E21" s="39" t="s">
        <v>171</v>
      </c>
      <c r="F21" t="str">
        <f t="shared" si="1"/>
        <v>Other Salaries</v>
      </c>
      <c r="G21" t="str">
        <f t="shared" si="2"/>
        <v>03-Other Salaries</v>
      </c>
    </row>
    <row r="22" spans="1:9" ht="28" x14ac:dyDescent="0.15">
      <c r="A22" t="str">
        <f t="shared" si="0"/>
        <v>Other Teaching Services-Contractual Services</v>
      </c>
      <c r="B22" s="39" t="s">
        <v>77</v>
      </c>
      <c r="C22" t="s">
        <v>25</v>
      </c>
      <c r="D22" s="39" t="s">
        <v>77</v>
      </c>
      <c r="E22" s="39" t="s">
        <v>170</v>
      </c>
      <c r="F22" t="str">
        <f t="shared" si="1"/>
        <v>Contracted Services</v>
      </c>
      <c r="G22" t="str">
        <f t="shared" si="2"/>
        <v>04-Contracted Services</v>
      </c>
    </row>
    <row r="23" spans="1:9" ht="28" x14ac:dyDescent="0.15">
      <c r="A23" t="str">
        <f t="shared" si="0"/>
        <v>Other Teaching Services-Salaries - Clerical/Support</v>
      </c>
      <c r="B23" s="39" t="s">
        <v>77</v>
      </c>
      <c r="C23" t="s">
        <v>95</v>
      </c>
      <c r="D23" s="39" t="s">
        <v>77</v>
      </c>
      <c r="E23" s="39" t="s">
        <v>168</v>
      </c>
      <c r="F23" t="str">
        <f t="shared" si="1"/>
        <v>Clerical Salaries</v>
      </c>
      <c r="G23" t="str">
        <f t="shared" si="2"/>
        <v>02-Clerical Salaries</v>
      </c>
    </row>
    <row r="24" spans="1:9" ht="28" x14ac:dyDescent="0.15">
      <c r="A24" t="str">
        <f t="shared" si="0"/>
        <v>Other Teaching Services-Salaries - Other</v>
      </c>
      <c r="B24" s="39" t="s">
        <v>77</v>
      </c>
      <c r="C24" t="s">
        <v>22</v>
      </c>
      <c r="D24" s="39" t="s">
        <v>77</v>
      </c>
      <c r="E24" s="39" t="s">
        <v>171</v>
      </c>
      <c r="F24" t="str">
        <f t="shared" si="1"/>
        <v>Other Salaries</v>
      </c>
      <c r="G24" t="str">
        <f t="shared" si="2"/>
        <v>03-Other Salaries</v>
      </c>
    </row>
    <row r="25" spans="1:9" ht="28" x14ac:dyDescent="0.15">
      <c r="A25" t="str">
        <f t="shared" si="0"/>
        <v>Professional Development-Contractual Services</v>
      </c>
      <c r="B25" s="39" t="s">
        <v>30</v>
      </c>
      <c r="C25" t="s">
        <v>25</v>
      </c>
      <c r="D25" t="s">
        <v>30</v>
      </c>
      <c r="E25" s="39" t="s">
        <v>170</v>
      </c>
      <c r="F25" t="str">
        <f t="shared" si="1"/>
        <v>Contracted Services</v>
      </c>
      <c r="G25" t="str">
        <f t="shared" si="2"/>
        <v>04-Contracted Services</v>
      </c>
    </row>
    <row r="26" spans="1:9" ht="14" x14ac:dyDescent="0.15">
      <c r="A26" t="str">
        <f t="shared" si="0"/>
        <v>Pupil Services-Salaries - Other</v>
      </c>
      <c r="B26" s="39" t="s">
        <v>48</v>
      </c>
      <c r="C26" t="s">
        <v>22</v>
      </c>
      <c r="D26" s="39" t="s">
        <v>48</v>
      </c>
      <c r="E26" s="39" t="s">
        <v>171</v>
      </c>
      <c r="F26" t="str">
        <f t="shared" si="1"/>
        <v>Other Salaries</v>
      </c>
      <c r="G26" t="str">
        <f t="shared" si="2"/>
        <v>03-Other Salaries</v>
      </c>
    </row>
    <row r="27" spans="1:9" ht="28" x14ac:dyDescent="0.15">
      <c r="A27" t="str">
        <f t="shared" si="0"/>
        <v>Benefits and Fixed Charges -Contractual Services</v>
      </c>
      <c r="B27" s="39" t="s">
        <v>34</v>
      </c>
      <c r="C27" t="s">
        <v>25</v>
      </c>
      <c r="D27" s="39" t="s">
        <v>34</v>
      </c>
      <c r="E27" t="s">
        <v>170</v>
      </c>
      <c r="F27" t="str">
        <f t="shared" si="1"/>
        <v>Contracted Services</v>
      </c>
      <c r="G27" t="str">
        <f t="shared" si="2"/>
        <v>04-Contracted Services</v>
      </c>
      <c r="I27" t="b">
        <f>A24=Budget!P47</f>
        <v>1</v>
      </c>
    </row>
    <row r="28" spans="1:9" ht="28" x14ac:dyDescent="0.15">
      <c r="A28" t="str">
        <f t="shared" si="0"/>
        <v>Other Teaching Services-Salaries - Other</v>
      </c>
      <c r="B28" s="39" t="s">
        <v>77</v>
      </c>
      <c r="C28" t="s">
        <v>22</v>
      </c>
      <c r="D28" t="s">
        <v>77</v>
      </c>
      <c r="E28" t="s">
        <v>171</v>
      </c>
      <c r="F28" t="str">
        <f t="shared" si="1"/>
        <v>Other Salaries</v>
      </c>
      <c r="G28" t="str">
        <f t="shared" si="2"/>
        <v>03-Other Salaries</v>
      </c>
    </row>
  </sheetData>
  <sheetProtection algorithmName="SHA-512" hashValue="Qm/CtFjwTYdagGaHE4y7ZWBAY0w7IJWisMe7ks66bp+24OtNB9vjdiOfHRfw6/yUBHu8dcm8E3/Ha+RQ9px82A==" saltValue="lOIoodXyG1euZgsRFY4OKQ=="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zoomScaleNormal="100" workbookViewId="0">
      <selection activeCell="I13" sqref="I13"/>
    </sheetView>
  </sheetViews>
  <sheetFormatPr baseColWidth="10" defaultColWidth="11.5" defaultRowHeight="13" x14ac:dyDescent="0.15"/>
  <cols>
    <col min="2" max="2" width="13.33203125" customWidth="1"/>
    <col min="3" max="3" width="14.5" customWidth="1"/>
    <col min="7" max="7" width="42.1640625" customWidth="1"/>
    <col min="13" max="14" width="11.5" hidden="1"/>
  </cols>
  <sheetData>
    <row r="1" spans="1:14" x14ac:dyDescent="0.15">
      <c r="A1" s="44" t="s">
        <v>127</v>
      </c>
      <c r="B1" s="44" t="s">
        <v>178</v>
      </c>
      <c r="C1" s="44" t="s">
        <v>179</v>
      </c>
      <c r="D1" s="44" t="s">
        <v>16</v>
      </c>
      <c r="E1" s="44" t="s">
        <v>128</v>
      </c>
      <c r="F1" s="44" t="s">
        <v>180</v>
      </c>
      <c r="G1" s="44" t="s">
        <v>181</v>
      </c>
      <c r="M1" s="44" t="s">
        <v>16</v>
      </c>
      <c r="N1" s="44" t="s">
        <v>128</v>
      </c>
    </row>
    <row r="2" spans="1:14" ht="28" x14ac:dyDescent="0.15">
      <c r="A2" t="s">
        <v>92</v>
      </c>
      <c r="B2">
        <v>1110</v>
      </c>
      <c r="C2" s="39" t="s">
        <v>182</v>
      </c>
      <c r="D2" t="s">
        <v>168</v>
      </c>
      <c r="E2" s="39" t="str">
        <f t="shared" ref="E2:E11" si="0">VLOOKUP(D2,$M$2:$N$7,2)</f>
        <v>Clerical Salaries</v>
      </c>
      <c r="F2" t="str">
        <f t="shared" ref="F2:F11" si="1">_xlfn.CONCAT(B2,"-",D2)</f>
        <v>1110-02</v>
      </c>
      <c r="G2" t="str">
        <f t="shared" ref="G2:G11" si="2">_xlfn.CONCAT(B2,"-",C2," ", D2, "-",E2)</f>
        <v>1110-School Committee  02-Clerical Salaries</v>
      </c>
      <c r="M2" t="s">
        <v>165</v>
      </c>
      <c r="N2" t="s">
        <v>166</v>
      </c>
    </row>
    <row r="3" spans="1:14" ht="28" x14ac:dyDescent="0.15">
      <c r="A3" t="s">
        <v>92</v>
      </c>
      <c r="B3">
        <v>1110</v>
      </c>
      <c r="C3" s="39" t="s">
        <v>182</v>
      </c>
      <c r="D3" t="s">
        <v>171</v>
      </c>
      <c r="E3" s="39" t="str">
        <f t="shared" si="0"/>
        <v>Other Salaries</v>
      </c>
      <c r="F3" t="str">
        <f t="shared" si="1"/>
        <v>1110-03</v>
      </c>
      <c r="G3" t="str">
        <f t="shared" si="2"/>
        <v>1110-School Committee  03-Other Salaries</v>
      </c>
      <c r="M3" t="s">
        <v>168</v>
      </c>
      <c r="N3" t="s">
        <v>169</v>
      </c>
    </row>
    <row r="4" spans="1:14" ht="28" x14ac:dyDescent="0.15">
      <c r="A4" t="s">
        <v>92</v>
      </c>
      <c r="B4">
        <v>1110</v>
      </c>
      <c r="C4" s="39" t="s">
        <v>182</v>
      </c>
      <c r="D4" t="s">
        <v>170</v>
      </c>
      <c r="E4" s="39" t="str">
        <f t="shared" si="0"/>
        <v>Contracted Services</v>
      </c>
      <c r="F4" t="str">
        <f t="shared" si="1"/>
        <v>1110-04</v>
      </c>
      <c r="G4" t="str">
        <f t="shared" si="2"/>
        <v>1110-School Committee  04-Contracted Services</v>
      </c>
      <c r="M4" t="s">
        <v>171</v>
      </c>
      <c r="N4" t="s">
        <v>172</v>
      </c>
    </row>
    <row r="5" spans="1:14" ht="28" x14ac:dyDescent="0.15">
      <c r="A5" t="s">
        <v>92</v>
      </c>
      <c r="B5">
        <v>1110</v>
      </c>
      <c r="C5" s="39" t="s">
        <v>182</v>
      </c>
      <c r="D5" t="s">
        <v>174</v>
      </c>
      <c r="E5" s="39" t="str">
        <f t="shared" si="0"/>
        <v>Supplies and Materials</v>
      </c>
      <c r="F5" t="str">
        <f t="shared" si="1"/>
        <v>1110-05</v>
      </c>
      <c r="G5" t="str">
        <f t="shared" si="2"/>
        <v>1110-School Committee  05-Supplies and Materials</v>
      </c>
      <c r="M5" t="s">
        <v>170</v>
      </c>
      <c r="N5" t="s">
        <v>173</v>
      </c>
    </row>
    <row r="6" spans="1:14" ht="28" x14ac:dyDescent="0.15">
      <c r="A6" t="s">
        <v>92</v>
      </c>
      <c r="B6">
        <v>1110</v>
      </c>
      <c r="C6" s="39" t="s">
        <v>182</v>
      </c>
      <c r="D6" t="s">
        <v>167</v>
      </c>
      <c r="E6" s="39" t="str">
        <f t="shared" si="0"/>
        <v>Other Expenses</v>
      </c>
      <c r="F6" t="str">
        <f t="shared" si="1"/>
        <v>1110-06</v>
      </c>
      <c r="G6" t="str">
        <f t="shared" si="2"/>
        <v>1110-School Committee  06-Other Expenses</v>
      </c>
      <c r="M6" t="s">
        <v>174</v>
      </c>
      <c r="N6" t="s">
        <v>27</v>
      </c>
    </row>
    <row r="7" spans="1:14" ht="28" x14ac:dyDescent="0.15">
      <c r="A7" t="s">
        <v>92</v>
      </c>
      <c r="B7" s="39">
        <v>1210</v>
      </c>
      <c r="C7" s="39" t="s">
        <v>183</v>
      </c>
      <c r="D7" t="s">
        <v>168</v>
      </c>
      <c r="E7" s="39" t="str">
        <f t="shared" si="0"/>
        <v>Clerical Salaries</v>
      </c>
      <c r="F7" t="str">
        <f t="shared" si="1"/>
        <v>1210-02</v>
      </c>
      <c r="G7" t="str">
        <f t="shared" si="2"/>
        <v>1210-Superintendent  02-Clerical Salaries</v>
      </c>
      <c r="M7" t="s">
        <v>167</v>
      </c>
      <c r="N7" t="s">
        <v>175</v>
      </c>
    </row>
    <row r="8" spans="1:14" ht="28" x14ac:dyDescent="0.15">
      <c r="A8" t="s">
        <v>92</v>
      </c>
      <c r="B8" s="39">
        <v>1210</v>
      </c>
      <c r="C8" s="39" t="s">
        <v>183</v>
      </c>
      <c r="D8" t="s">
        <v>171</v>
      </c>
      <c r="E8" s="39" t="str">
        <f t="shared" si="0"/>
        <v>Other Salaries</v>
      </c>
      <c r="F8" t="str">
        <f t="shared" si="1"/>
        <v>1210-03</v>
      </c>
      <c r="G8" t="str">
        <f t="shared" si="2"/>
        <v>1210-Superintendent  03-Other Salaries</v>
      </c>
    </row>
    <row r="9" spans="1:14" ht="28" x14ac:dyDescent="0.15">
      <c r="A9" t="s">
        <v>92</v>
      </c>
      <c r="B9" s="39">
        <v>1210</v>
      </c>
      <c r="C9" s="39" t="s">
        <v>183</v>
      </c>
      <c r="D9" t="s">
        <v>170</v>
      </c>
      <c r="E9" s="39" t="str">
        <f t="shared" si="0"/>
        <v>Contracted Services</v>
      </c>
      <c r="F9" t="str">
        <f t="shared" si="1"/>
        <v>1210-04</v>
      </c>
      <c r="G9" t="str">
        <f t="shared" si="2"/>
        <v>1210-Superintendent  04-Contracted Services</v>
      </c>
    </row>
    <row r="10" spans="1:14" ht="28" x14ac:dyDescent="0.15">
      <c r="A10" t="s">
        <v>92</v>
      </c>
      <c r="B10" s="39">
        <v>1210</v>
      </c>
      <c r="C10" s="39" t="s">
        <v>183</v>
      </c>
      <c r="D10" t="s">
        <v>174</v>
      </c>
      <c r="E10" s="39" t="str">
        <f t="shared" si="0"/>
        <v>Supplies and Materials</v>
      </c>
      <c r="F10" t="str">
        <f t="shared" si="1"/>
        <v>1210-05</v>
      </c>
      <c r="G10" t="str">
        <f t="shared" si="2"/>
        <v>1210-Superintendent  05-Supplies and Materials</v>
      </c>
    </row>
    <row r="11" spans="1:14" ht="28" x14ac:dyDescent="0.15">
      <c r="A11" t="s">
        <v>92</v>
      </c>
      <c r="B11" s="39">
        <v>1210</v>
      </c>
      <c r="C11" s="39" t="s">
        <v>183</v>
      </c>
      <c r="D11" t="s">
        <v>167</v>
      </c>
      <c r="E11" s="39" t="str">
        <f t="shared" si="0"/>
        <v>Other Expenses</v>
      </c>
      <c r="F11" t="str">
        <f t="shared" si="1"/>
        <v>1210-06</v>
      </c>
      <c r="G11" t="str">
        <f t="shared" si="2"/>
        <v>1210-Superintendent  06-Other Expenses</v>
      </c>
    </row>
    <row r="12" spans="1:14" x14ac:dyDescent="0.15">
      <c r="B12" s="39"/>
      <c r="C12" s="39"/>
    </row>
  </sheetData>
  <sheetProtection algorithmName="SHA-512" hashValue="6W3GXQjyxDTFG1J68gazTCPGhMHDdKEFEDO14NJPZvAMF9HB41acQKx3Kl1yio7oTgUhEeKPc9mRTD3J/SoBsg==" saltValue="1sse8aUtnSX2BE+gwSXpNw=="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601861-343E-464F-BC56-E6BA8AD2FDFE}"/>
</file>

<file path=customXml/itemProps2.xml><?xml version="1.0" encoding="utf-8"?>
<ds:datastoreItem xmlns:ds="http://schemas.openxmlformats.org/officeDocument/2006/customXml" ds:itemID="{09E9893A-D087-409C-B317-5448AB611FD5}"/>
</file>

<file path=customXml/itemProps3.xml><?xml version="1.0" encoding="utf-8"?>
<ds:datastoreItem xmlns:ds="http://schemas.openxmlformats.org/officeDocument/2006/customXml" ds:itemID="{255D9909-0745-4C90-9800-BD602F38125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Narrative Question</vt:lpstr>
      <vt:lpstr>Budget</vt:lpstr>
      <vt:lpstr>Summary</vt:lpstr>
      <vt:lpstr>DESE Codes</vt:lpstr>
      <vt:lpstr>Short Crosswalk</vt:lpstr>
      <vt:lpstr>Full Crosswalk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 Kinnon (DESE)</dc:creator>
  <cp:keywords/>
  <dc:description/>
  <cp:lastModifiedBy>Desmond, Robin</cp:lastModifiedBy>
  <cp:revision>5</cp:revision>
  <dcterms:created xsi:type="dcterms:W3CDTF">2023-12-11T19:11:32Z</dcterms:created>
  <dcterms:modified xsi:type="dcterms:W3CDTF">2024-05-30T13:28:07Z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