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massgov.sharepoint.com/sites/doe-soa/FY24 SOA Workstreams/FY24 Plan Review Process/FY24 Priority District Review/SOA Addendum Submissions/"/>
    </mc:Choice>
  </mc:AlternateContent>
  <xr:revisionPtr revIDLastSave="2" documentId="8_{97ECABB9-D60E-4DE0-B744-7BC29ED42BD3}" xr6:coauthVersionLast="47" xr6:coauthVersionMax="47" xr10:uidLastSave="{736E0F8E-1B08-4C5B-A359-C84ACE0B4D99}"/>
  <workbookProtection workbookAlgorithmName="SHA-512" workbookHashValue="qKmfk8ENnVpDESwQ/m/JfVPqGOsaywSnd617Img4EBtxGmUagILvWR89OlccYYGtLGsmTuMWGFxclEPfIjD18g==" workbookSaltValue="nCnKwk5Bl1sbIPuTXdV5CQ==" workbookSpinCount="100000" lockStructure="1"/>
  <bookViews>
    <workbookView xWindow="57480" yWindow="-120" windowWidth="29040" windowHeight="15840" tabRatio="500" activeTab="1"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5" i="2" l="1"/>
  <c r="J35" i="2"/>
  <c r="H35" i="2"/>
  <c r="G11" i="7"/>
  <c r="F11" i="7"/>
  <c r="E11" i="7"/>
  <c r="G10" i="7"/>
  <c r="F10" i="7"/>
  <c r="E10" i="7"/>
  <c r="G9" i="7"/>
  <c r="F9" i="7"/>
  <c r="E9" i="7"/>
  <c r="F8" i="7"/>
  <c r="E8" i="7"/>
  <c r="G8" i="7" s="1"/>
  <c r="F7" i="7"/>
  <c r="E7" i="7"/>
  <c r="G7" i="7" s="1"/>
  <c r="G6" i="7"/>
  <c r="F6" i="7"/>
  <c r="E6" i="7"/>
  <c r="G5" i="7"/>
  <c r="F5" i="7"/>
  <c r="E5" i="7"/>
  <c r="F4" i="7"/>
  <c r="E4" i="7"/>
  <c r="G4" i="7" s="1"/>
  <c r="F3" i="7"/>
  <c r="E3" i="7"/>
  <c r="G3" i="7" s="1"/>
  <c r="F2" i="7"/>
  <c r="E2" i="7"/>
  <c r="G2" i="7" s="1"/>
  <c r="F28" i="6"/>
  <c r="G28" i="6" s="1"/>
  <c r="A28" i="6"/>
  <c r="F27" i="6"/>
  <c r="G27" i="6" s="1"/>
  <c r="R90" i="2" s="1"/>
  <c r="D90" i="2" s="1"/>
  <c r="T90" i="2" s="1"/>
  <c r="A27" i="6"/>
  <c r="G26" i="6"/>
  <c r="F26" i="6"/>
  <c r="A26" i="6"/>
  <c r="G25" i="6"/>
  <c r="F25" i="6"/>
  <c r="A25" i="6"/>
  <c r="G24" i="6"/>
  <c r="F24" i="6"/>
  <c r="A24" i="6"/>
  <c r="F23" i="6"/>
  <c r="G23" i="6" s="1"/>
  <c r="A23" i="6"/>
  <c r="F22" i="6"/>
  <c r="G22" i="6" s="1"/>
  <c r="A22" i="6"/>
  <c r="F21" i="6"/>
  <c r="G21" i="6" s="1"/>
  <c r="A21" i="6"/>
  <c r="G20" i="6"/>
  <c r="F20" i="6"/>
  <c r="A20" i="6"/>
  <c r="F19" i="6"/>
  <c r="G19" i="6" s="1"/>
  <c r="A19" i="6"/>
  <c r="G18" i="6"/>
  <c r="F18" i="6"/>
  <c r="A18" i="6"/>
  <c r="G17" i="6"/>
  <c r="F17" i="6"/>
  <c r="A17" i="6"/>
  <c r="G16" i="6"/>
  <c r="F16" i="6"/>
  <c r="A16" i="6"/>
  <c r="F15" i="6"/>
  <c r="G15" i="6" s="1"/>
  <c r="A15" i="6"/>
  <c r="F14" i="6"/>
  <c r="G14" i="6" s="1"/>
  <c r="A14" i="6"/>
  <c r="F13" i="6"/>
  <c r="G13" i="6" s="1"/>
  <c r="A13" i="6"/>
  <c r="G12" i="6"/>
  <c r="F12" i="6"/>
  <c r="A12" i="6"/>
  <c r="F11" i="6"/>
  <c r="G11" i="6" s="1"/>
  <c r="A11" i="6"/>
  <c r="G10" i="6"/>
  <c r="F10" i="6"/>
  <c r="A10" i="6"/>
  <c r="G9" i="6"/>
  <c r="F9" i="6"/>
  <c r="A9" i="6"/>
  <c r="G8" i="6"/>
  <c r="F8" i="6"/>
  <c r="A8" i="6"/>
  <c r="F7" i="6"/>
  <c r="G7" i="6" s="1"/>
  <c r="A7" i="6"/>
  <c r="F6" i="6"/>
  <c r="G6" i="6" s="1"/>
  <c r="A6" i="6"/>
  <c r="F5" i="6"/>
  <c r="G5" i="6" s="1"/>
  <c r="A5" i="6"/>
  <c r="G4" i="6"/>
  <c r="F4" i="6"/>
  <c r="A4" i="6"/>
  <c r="F3" i="6"/>
  <c r="G3" i="6" s="1"/>
  <c r="A3" i="6"/>
  <c r="G2" i="6"/>
  <c r="F2" i="6"/>
  <c r="A2" i="6"/>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H4" i="4"/>
  <c r="G4" i="4"/>
  <c r="F4" i="4"/>
  <c r="E4" i="4"/>
  <c r="D4" i="4"/>
  <c r="C4" i="4"/>
  <c r="T93" i="2"/>
  <c r="P93" i="2"/>
  <c r="R93" i="2" s="1"/>
  <c r="T92" i="2"/>
  <c r="Q92" i="2"/>
  <c r="S92" i="2" s="1"/>
  <c r="P92" i="2"/>
  <c r="R92" i="2" s="1"/>
  <c r="T91" i="2"/>
  <c r="P91" i="2"/>
  <c r="R91" i="2" s="1"/>
  <c r="M91" i="2"/>
  <c r="L91" i="2"/>
  <c r="K91" i="2"/>
  <c r="J91" i="2"/>
  <c r="I91" i="2"/>
  <c r="H91" i="2"/>
  <c r="P90" i="2"/>
  <c r="Q90" i="2" s="1"/>
  <c r="S90" i="2" s="1"/>
  <c r="P89" i="2"/>
  <c r="R89" i="2" s="1"/>
  <c r="D89" i="2" s="1"/>
  <c r="T89" i="2" s="1"/>
  <c r="P88" i="2"/>
  <c r="R88" i="2" s="1"/>
  <c r="D88" i="2" s="1"/>
  <c r="T88" i="2" s="1"/>
  <c r="P87" i="2"/>
  <c r="Q87" i="2" s="1"/>
  <c r="T86" i="2"/>
  <c r="P86" i="2"/>
  <c r="R86" i="2" s="1"/>
  <c r="M86" i="2"/>
  <c r="K86" i="2"/>
  <c r="I86" i="2"/>
  <c r="R85" i="2"/>
  <c r="D85" i="2" s="1"/>
  <c r="T85" i="2" s="1"/>
  <c r="P85" i="2"/>
  <c r="Q85" i="2" s="1"/>
  <c r="Q84" i="2"/>
  <c r="C84" i="2" s="1"/>
  <c r="P84" i="2"/>
  <c r="R84" i="2" s="1"/>
  <c r="D84" i="2" s="1"/>
  <c r="T84" i="2" s="1"/>
  <c r="P83" i="2"/>
  <c r="R83" i="2" s="1"/>
  <c r="D83" i="2" s="1"/>
  <c r="T83" i="2" s="1"/>
  <c r="T82" i="2"/>
  <c r="P82" i="2"/>
  <c r="Q82" i="2" s="1"/>
  <c r="M82" i="2"/>
  <c r="L82" i="2"/>
  <c r="K82" i="2"/>
  <c r="J82" i="2"/>
  <c r="I82" i="2"/>
  <c r="H82" i="2"/>
  <c r="P81" i="2"/>
  <c r="R81" i="2" s="1"/>
  <c r="D81" i="2" s="1"/>
  <c r="T81" i="2" s="1"/>
  <c r="P80" i="2"/>
  <c r="Q80" i="2" s="1"/>
  <c r="P79" i="2"/>
  <c r="R79" i="2" s="1"/>
  <c r="D79" i="2" s="1"/>
  <c r="T79" i="2" s="1"/>
  <c r="P78" i="2"/>
  <c r="T77" i="2"/>
  <c r="P77" i="2"/>
  <c r="Q77" i="2" s="1"/>
  <c r="M77" i="2"/>
  <c r="L77" i="2"/>
  <c r="K77" i="2"/>
  <c r="J77" i="2"/>
  <c r="I77" i="2"/>
  <c r="H77" i="2"/>
  <c r="P76" i="2"/>
  <c r="P75" i="2"/>
  <c r="Q75" i="2" s="1"/>
  <c r="Q74" i="2"/>
  <c r="C74" i="2" s="1"/>
  <c r="P74" i="2"/>
  <c r="R74" i="2" s="1"/>
  <c r="D74" i="2" s="1"/>
  <c r="T74" i="2" s="1"/>
  <c r="T73" i="2"/>
  <c r="P73" i="2"/>
  <c r="M73" i="2"/>
  <c r="L73" i="2"/>
  <c r="K73" i="2"/>
  <c r="J73" i="2"/>
  <c r="I73" i="2"/>
  <c r="H73" i="2"/>
  <c r="Q72" i="2"/>
  <c r="P72" i="2"/>
  <c r="R72" i="2" s="1"/>
  <c r="D72" i="2"/>
  <c r="T72" i="2" s="1"/>
  <c r="P71" i="2"/>
  <c r="R70" i="2"/>
  <c r="D70" i="2" s="1"/>
  <c r="T70" i="2" s="1"/>
  <c r="P70" i="2"/>
  <c r="Q70" i="2" s="1"/>
  <c r="T69" i="2"/>
  <c r="Q69" i="2"/>
  <c r="S69" i="2" s="1"/>
  <c r="P69" i="2"/>
  <c r="R69" i="2" s="1"/>
  <c r="D69" i="2" s="1"/>
  <c r="T68" i="2"/>
  <c r="P68" i="2"/>
  <c r="M68" i="2"/>
  <c r="K68" i="2"/>
  <c r="I68" i="2"/>
  <c r="Q67" i="2"/>
  <c r="C67" i="2" s="1"/>
  <c r="P67" i="2"/>
  <c r="R67" i="2" s="1"/>
  <c r="D67" i="2" s="1"/>
  <c r="T67" i="2" s="1"/>
  <c r="P66" i="2"/>
  <c r="T65" i="2"/>
  <c r="P65" i="2"/>
  <c r="Q65" i="2" s="1"/>
  <c r="M65" i="2"/>
  <c r="L65" i="2"/>
  <c r="K65" i="2"/>
  <c r="J65" i="2"/>
  <c r="I65" i="2"/>
  <c r="H65" i="2"/>
  <c r="P64" i="2"/>
  <c r="R63" i="2"/>
  <c r="D63" i="2" s="1"/>
  <c r="T63" i="2" s="1"/>
  <c r="P63" i="2"/>
  <c r="Q63" i="2" s="1"/>
  <c r="T62" i="2"/>
  <c r="Q62" i="2"/>
  <c r="S62" i="2" s="1"/>
  <c r="P62" i="2"/>
  <c r="R62" i="2" s="1"/>
  <c r="D62" i="2" s="1"/>
  <c r="P61" i="2"/>
  <c r="P60" i="2"/>
  <c r="Q60" i="2" s="1"/>
  <c r="C60" i="2" s="1"/>
  <c r="P59" i="2"/>
  <c r="R59" i="2" s="1"/>
  <c r="D59" i="2" s="1"/>
  <c r="T59" i="2" s="1"/>
  <c r="T58" i="2"/>
  <c r="P58" i="2"/>
  <c r="R58" i="2" s="1"/>
  <c r="M58" i="2"/>
  <c r="L58" i="2"/>
  <c r="K58" i="2"/>
  <c r="J58" i="2"/>
  <c r="I58" i="2"/>
  <c r="H58" i="2"/>
  <c r="P57" i="2"/>
  <c r="R57" i="2" s="1"/>
  <c r="D57" i="2" s="1"/>
  <c r="T57" i="2" s="1"/>
  <c r="P56" i="2"/>
  <c r="R55" i="2"/>
  <c r="D55" i="2" s="1"/>
  <c r="T55" i="2" s="1"/>
  <c r="P55" i="2"/>
  <c r="Q55" i="2" s="1"/>
  <c r="C55" i="2" s="1"/>
  <c r="R54" i="2"/>
  <c r="D54" i="2" s="1"/>
  <c r="T54" i="2" s="1"/>
  <c r="Q54" i="2"/>
  <c r="P54" i="2"/>
  <c r="P53" i="2"/>
  <c r="R53" i="2" s="1"/>
  <c r="D53" i="2" s="1"/>
  <c r="T53" i="2" s="1"/>
  <c r="T52" i="2"/>
  <c r="P52" i="2"/>
  <c r="R52" i="2" s="1"/>
  <c r="M52" i="2"/>
  <c r="L52" i="2"/>
  <c r="K52" i="2"/>
  <c r="J52" i="2"/>
  <c r="I52" i="2"/>
  <c r="H52" i="2"/>
  <c r="P51" i="2"/>
  <c r="R50" i="2"/>
  <c r="D50" i="2" s="1"/>
  <c r="T50" i="2" s="1"/>
  <c r="P50" i="2"/>
  <c r="Q50" i="2" s="1"/>
  <c r="C50" i="2" s="1"/>
  <c r="P49" i="2"/>
  <c r="R49" i="2" s="1"/>
  <c r="D49" i="2" s="1"/>
  <c r="T49" i="2" s="1"/>
  <c r="P48" i="2"/>
  <c r="R48" i="2" s="1"/>
  <c r="D48" i="2" s="1"/>
  <c r="T48" i="2" s="1"/>
  <c r="P47" i="2"/>
  <c r="R47" i="2" s="1"/>
  <c r="D47" i="2" s="1"/>
  <c r="T47" i="2" s="1"/>
  <c r="T46" i="2"/>
  <c r="P46" i="2"/>
  <c r="M46" i="2"/>
  <c r="L46" i="2"/>
  <c r="K46" i="2"/>
  <c r="J46" i="2"/>
  <c r="I46" i="2"/>
  <c r="H46" i="2"/>
  <c r="R45" i="2"/>
  <c r="S45" i="2" s="1"/>
  <c r="P45" i="2"/>
  <c r="Q45" i="2" s="1"/>
  <c r="C45" i="2" s="1"/>
  <c r="P44" i="2"/>
  <c r="R44" i="2" s="1"/>
  <c r="D44" i="2" s="1"/>
  <c r="T44" i="2" s="1"/>
  <c r="P43" i="2"/>
  <c r="R43" i="2" s="1"/>
  <c r="D43" i="2" s="1"/>
  <c r="T43" i="2" s="1"/>
  <c r="Q42" i="2"/>
  <c r="P42" i="2"/>
  <c r="R42" i="2" s="1"/>
  <c r="D42" i="2" s="1"/>
  <c r="T42" i="2" s="1"/>
  <c r="T41" i="2"/>
  <c r="P41" i="2"/>
  <c r="M41" i="2"/>
  <c r="K41" i="2"/>
  <c r="I41" i="2"/>
  <c r="P40" i="2"/>
  <c r="R40" i="2" s="1"/>
  <c r="D40" i="2" s="1"/>
  <c r="T40" i="2" s="1"/>
  <c r="P39" i="2"/>
  <c r="T38" i="2"/>
  <c r="P38" i="2"/>
  <c r="R38" i="2" s="1"/>
  <c r="M38" i="2"/>
  <c r="K38" i="2"/>
  <c r="I38" i="2"/>
  <c r="P37" i="2"/>
  <c r="P36" i="2"/>
  <c r="R36" i="2" s="1"/>
  <c r="D36" i="2" s="1"/>
  <c r="T36" i="2" s="1"/>
  <c r="T35" i="2"/>
  <c r="Q35" i="2"/>
  <c r="S35" i="2" s="1"/>
  <c r="P35" i="2"/>
  <c r="R35" i="2" s="1"/>
  <c r="M35" i="2"/>
  <c r="K35" i="2"/>
  <c r="I35" i="2"/>
  <c r="P34" i="2"/>
  <c r="R34" i="2" s="1"/>
  <c r="D34" i="2" s="1"/>
  <c r="T34" i="2" s="1"/>
  <c r="Q33" i="2"/>
  <c r="P33" i="2"/>
  <c r="R33" i="2" s="1"/>
  <c r="D33" i="2"/>
  <c r="T33" i="2" s="1"/>
  <c r="P32" i="2"/>
  <c r="P31" i="2"/>
  <c r="R31" i="2" s="1"/>
  <c r="D31" i="2" s="1"/>
  <c r="T31" i="2" s="1"/>
  <c r="P30" i="2"/>
  <c r="R30" i="2" s="1"/>
  <c r="D30" i="2" s="1"/>
  <c r="T30" i="2" s="1"/>
  <c r="P29" i="2"/>
  <c r="T28" i="2"/>
  <c r="R28" i="2"/>
  <c r="S28" i="2" s="1"/>
  <c r="Q28" i="2"/>
  <c r="P28" i="2"/>
  <c r="M28" i="2"/>
  <c r="L28" i="2"/>
  <c r="K28" i="2"/>
  <c r="J28" i="2"/>
  <c r="I28" i="2"/>
  <c r="H28" i="2"/>
  <c r="P27" i="2"/>
  <c r="Q27" i="2" s="1"/>
  <c r="C27" i="2" s="1"/>
  <c r="P26" i="2"/>
  <c r="Q26" i="2" s="1"/>
  <c r="C26" i="2" s="1"/>
  <c r="P25" i="2"/>
  <c r="R25" i="2" s="1"/>
  <c r="D25" i="2" s="1"/>
  <c r="T25" i="2" s="1"/>
  <c r="P24" i="2"/>
  <c r="Q24" i="2" s="1"/>
  <c r="C24" i="2" s="1"/>
  <c r="R23" i="2"/>
  <c r="D23" i="2" s="1"/>
  <c r="T23" i="2" s="1"/>
  <c r="Q23" i="2"/>
  <c r="C23" i="2" s="1"/>
  <c r="P23" i="2"/>
  <c r="T22" i="2"/>
  <c r="P22" i="2"/>
  <c r="Q22" i="2" s="1"/>
  <c r="M22" i="2"/>
  <c r="L22" i="2"/>
  <c r="K22" i="2"/>
  <c r="J22" i="2"/>
  <c r="I22" i="2"/>
  <c r="H22" i="2"/>
  <c r="P21" i="2"/>
  <c r="R21" i="2" s="1"/>
  <c r="D21" i="2" s="1"/>
  <c r="T21" i="2" s="1"/>
  <c r="P20" i="2"/>
  <c r="R20" i="2" s="1"/>
  <c r="D20" i="2" s="1"/>
  <c r="T20" i="2" s="1"/>
  <c r="R19" i="2"/>
  <c r="S19" i="2" s="1"/>
  <c r="P19" i="2"/>
  <c r="Q19" i="2" s="1"/>
  <c r="C19" i="2" s="1"/>
  <c r="P18" i="2"/>
  <c r="Q18" i="2" s="1"/>
  <c r="T17" i="2"/>
  <c r="R17" i="2"/>
  <c r="P17" i="2"/>
  <c r="Q17" i="2" s="1"/>
  <c r="M17" i="2"/>
  <c r="L17" i="2"/>
  <c r="K17" i="2"/>
  <c r="J17" i="2"/>
  <c r="I17" i="2"/>
  <c r="H17" i="2"/>
  <c r="R16" i="2"/>
  <c r="D16" i="2" s="1"/>
  <c r="T16" i="2" s="1"/>
  <c r="Q16" i="2"/>
  <c r="P16" i="2"/>
  <c r="C16" i="2"/>
  <c r="P15" i="2"/>
  <c r="R15" i="2" s="1"/>
  <c r="D15" i="2" s="1"/>
  <c r="T15" i="2" s="1"/>
  <c r="R14" i="2"/>
  <c r="P14" i="2"/>
  <c r="Q14" i="2" s="1"/>
  <c r="C14" i="2" s="1"/>
  <c r="D14" i="2"/>
  <c r="T14" i="2" s="1"/>
  <c r="P13" i="2"/>
  <c r="Q13" i="2" s="1"/>
  <c r="C13" i="2" s="1"/>
  <c r="P12" i="2"/>
  <c r="R12" i="2" s="1"/>
  <c r="D12" i="2" s="1"/>
  <c r="T12" i="2" s="1"/>
  <c r="T11" i="2"/>
  <c r="P11" i="2"/>
  <c r="Q11" i="2" s="1"/>
  <c r="M11" i="2"/>
  <c r="L11" i="2"/>
  <c r="K11" i="2"/>
  <c r="J11" i="2"/>
  <c r="I11" i="2"/>
  <c r="H11" i="2"/>
  <c r="P10" i="2"/>
  <c r="R10" i="2" s="1"/>
  <c r="D10" i="2" s="1"/>
  <c r="T10" i="2" s="1"/>
  <c r="P9" i="2"/>
  <c r="Q9" i="2" s="1"/>
  <c r="C9" i="2" s="1"/>
  <c r="P8" i="2"/>
  <c r="R8" i="2" s="1"/>
  <c r="D8" i="2" s="1"/>
  <c r="T8" i="2" s="1"/>
  <c r="P7" i="2"/>
  <c r="R7" i="2" s="1"/>
  <c r="D7" i="2" s="1"/>
  <c r="T7" i="2" s="1"/>
  <c r="P6" i="2"/>
  <c r="R6" i="2" s="1"/>
  <c r="D6" i="2" s="1"/>
  <c r="T6" i="2" s="1"/>
  <c r="P5" i="2"/>
  <c r="R5" i="2" s="1"/>
  <c r="D5" i="2" s="1"/>
  <c r="T5" i="2" s="1"/>
  <c r="N41" i="2" l="1"/>
  <c r="C18" i="2"/>
  <c r="S54" i="2"/>
  <c r="N77" i="2"/>
  <c r="Q86" i="2"/>
  <c r="S86" i="2" s="1"/>
  <c r="Q91" i="2"/>
  <c r="Q8" i="2"/>
  <c r="C8" i="2" s="1"/>
  <c r="N28" i="2"/>
  <c r="S50" i="2"/>
  <c r="Q59" i="2"/>
  <c r="C59" i="2" s="1"/>
  <c r="S63" i="2"/>
  <c r="S70" i="2"/>
  <c r="Q79" i="2"/>
  <c r="C79" i="2" s="1"/>
  <c r="Q38" i="2"/>
  <c r="S38" i="2" s="1"/>
  <c r="Q44" i="2"/>
  <c r="C44" i="2" s="1"/>
  <c r="R65" i="2"/>
  <c r="S65" i="2" s="1"/>
  <c r="R80" i="2"/>
  <c r="D80" i="2" s="1"/>
  <c r="T80" i="2" s="1"/>
  <c r="R87" i="2"/>
  <c r="D87" i="2" s="1"/>
  <c r="T87" i="2" s="1"/>
  <c r="N91" i="2"/>
  <c r="Q6" i="2"/>
  <c r="R18" i="2"/>
  <c r="D18" i="2" s="1"/>
  <c r="T18" i="2" s="1"/>
  <c r="Q21" i="2"/>
  <c r="C21" i="2" s="1"/>
  <c r="Q36" i="2"/>
  <c r="C36" i="2" s="1"/>
  <c r="Q49" i="2"/>
  <c r="Q53" i="2"/>
  <c r="R60" i="2"/>
  <c r="S60" i="2" s="1"/>
  <c r="R75" i="2"/>
  <c r="D75" i="2" s="1"/>
  <c r="T75" i="2" s="1"/>
  <c r="R82" i="2"/>
  <c r="S82" i="2" s="1"/>
  <c r="R26" i="2"/>
  <c r="D26" i="2" s="1"/>
  <c r="T26" i="2" s="1"/>
  <c r="Q31" i="2"/>
  <c r="S31" i="2" s="1"/>
  <c r="D45" i="2"/>
  <c r="T45" i="2" s="1"/>
  <c r="Q57" i="2"/>
  <c r="C57" i="2" s="1"/>
  <c r="Q58" i="2"/>
  <c r="N65" i="2"/>
  <c r="R77" i="2"/>
  <c r="S77" i="2" s="1"/>
  <c r="S16" i="2"/>
  <c r="S17" i="2"/>
  <c r="D19" i="2"/>
  <c r="T19" i="2" s="1"/>
  <c r="N52" i="2"/>
  <c r="R13" i="2"/>
  <c r="D13" i="2" s="1"/>
  <c r="T13" i="2" s="1"/>
  <c r="N86" i="2"/>
  <c r="N82" i="2"/>
  <c r="N73" i="2"/>
  <c r="N68" i="2"/>
  <c r="N58" i="2"/>
  <c r="N46" i="2"/>
  <c r="N38" i="2"/>
  <c r="N22" i="2"/>
  <c r="H23" i="4"/>
  <c r="N11" i="2"/>
  <c r="G23" i="4"/>
  <c r="F23" i="4"/>
  <c r="E23" i="4"/>
  <c r="C23" i="4"/>
  <c r="D23" i="4"/>
  <c r="R51" i="2"/>
  <c r="D51" i="2" s="1"/>
  <c r="T51" i="2" s="1"/>
  <c r="Q51" i="2"/>
  <c r="C54" i="2"/>
  <c r="S55" i="2"/>
  <c r="S58" i="2"/>
  <c r="D60" i="2"/>
  <c r="T60" i="2" s="1"/>
  <c r="C62" i="2"/>
  <c r="C70" i="2"/>
  <c r="L93" i="2"/>
  <c r="K93" i="2"/>
  <c r="Q5" i="2"/>
  <c r="S14" i="2"/>
  <c r="Q25" i="2"/>
  <c r="Q30" i="2"/>
  <c r="Q34" i="2"/>
  <c r="R41" i="2"/>
  <c r="Q41" i="2"/>
  <c r="Q43" i="2"/>
  <c r="Q47" i="2"/>
  <c r="R68" i="2"/>
  <c r="Q68" i="2"/>
  <c r="S68" i="2" s="1"/>
  <c r="C75" i="2"/>
  <c r="H93" i="2"/>
  <c r="M93" i="2"/>
  <c r="S33" i="2"/>
  <c r="C33" i="2"/>
  <c r="R32" i="2"/>
  <c r="D32" i="2" s="1"/>
  <c r="T32" i="2" s="1"/>
  <c r="Q32" i="2"/>
  <c r="R56" i="2"/>
  <c r="D56" i="2" s="1"/>
  <c r="T56" i="2" s="1"/>
  <c r="Q56" i="2"/>
  <c r="R73" i="2"/>
  <c r="Q73" i="2"/>
  <c r="S73" i="2" s="1"/>
  <c r="C31" i="2"/>
  <c r="R37" i="2"/>
  <c r="D37" i="2" s="1"/>
  <c r="T37" i="2" s="1"/>
  <c r="Q37" i="2"/>
  <c r="Q40" i="2"/>
  <c r="Q52" i="2"/>
  <c r="S52" i="2" s="1"/>
  <c r="R78" i="2"/>
  <c r="D78" i="2" s="1"/>
  <c r="T78" i="2" s="1"/>
  <c r="Q78" i="2"/>
  <c r="J93" i="2"/>
  <c r="S91" i="2"/>
  <c r="Q10" i="2"/>
  <c r="S13" i="2"/>
  <c r="R24" i="2"/>
  <c r="D24" i="2" s="1"/>
  <c r="T24" i="2" s="1"/>
  <c r="R29" i="2"/>
  <c r="D29" i="2" s="1"/>
  <c r="T29" i="2" s="1"/>
  <c r="Q29" i="2"/>
  <c r="N35" i="2"/>
  <c r="R46" i="2"/>
  <c r="Q46" i="2"/>
  <c r="S46" i="2" s="1"/>
  <c r="Q48" i="2"/>
  <c r="C63" i="2"/>
  <c r="S67" i="2"/>
  <c r="C69" i="2"/>
  <c r="S6" i="2"/>
  <c r="C6" i="2"/>
  <c r="S42" i="2"/>
  <c r="C42" i="2"/>
  <c r="R11" i="2"/>
  <c r="S11" i="2" s="1"/>
  <c r="R22" i="2"/>
  <c r="S22" i="2" s="1"/>
  <c r="S23" i="2"/>
  <c r="R64" i="2"/>
  <c r="D64" i="2" s="1"/>
  <c r="T64" i="2" s="1"/>
  <c r="Q64" i="2"/>
  <c r="S72" i="2"/>
  <c r="C72" i="2"/>
  <c r="I27" i="6"/>
  <c r="Q7" i="2"/>
  <c r="S8" i="2"/>
  <c r="Q12" i="2"/>
  <c r="Q15" i="2"/>
  <c r="R27" i="2"/>
  <c r="R61" i="2"/>
  <c r="D61" i="2" s="1"/>
  <c r="T61" i="2" s="1"/>
  <c r="Q61" i="2"/>
  <c r="C85" i="2"/>
  <c r="S85" i="2"/>
  <c r="S53" i="2"/>
  <c r="C53" i="2"/>
  <c r="R71" i="2"/>
  <c r="D71" i="2" s="1"/>
  <c r="T71" i="2" s="1"/>
  <c r="Q71" i="2"/>
  <c r="C80" i="2"/>
  <c r="S80" i="2"/>
  <c r="C87" i="2"/>
  <c r="S87" i="2"/>
  <c r="R9" i="2"/>
  <c r="D9" i="2" s="1"/>
  <c r="T9" i="2" s="1"/>
  <c r="N17" i="2"/>
  <c r="Q20" i="2"/>
  <c r="S36" i="2"/>
  <c r="R39" i="2"/>
  <c r="D39" i="2" s="1"/>
  <c r="T39" i="2" s="1"/>
  <c r="Q39" i="2"/>
  <c r="S44" i="2"/>
  <c r="S57" i="2"/>
  <c r="S59" i="2"/>
  <c r="R66" i="2"/>
  <c r="D66" i="2" s="1"/>
  <c r="T66" i="2" s="1"/>
  <c r="Q66" i="2"/>
  <c r="S74" i="2"/>
  <c r="R76" i="2"/>
  <c r="D76" i="2" s="1"/>
  <c r="T76" i="2" s="1"/>
  <c r="Q76" i="2"/>
  <c r="Q83" i="2"/>
  <c r="C90" i="2"/>
  <c r="Q93" i="2"/>
  <c r="S93" i="2" s="1"/>
  <c r="S84" i="2"/>
  <c r="I93" i="2"/>
  <c r="Q89" i="2"/>
  <c r="Q81" i="2"/>
  <c r="Q88" i="2"/>
  <c r="S9" i="2" l="1"/>
  <c r="S26" i="2"/>
  <c r="S79" i="2"/>
  <c r="S21" i="2"/>
  <c r="S49" i="2"/>
  <c r="C49" i="2"/>
  <c r="S75" i="2"/>
  <c r="S18" i="2"/>
  <c r="N93" i="2"/>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H31"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D46" i="4" l="1"/>
  <c r="G46" i="4"/>
  <c r="F46" i="4"/>
  <c r="C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3DA55439-7C79-4A08-A6C2-86D670F99593}">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<sst xmlns="http://schemas.openxmlformats.org/spreadsheetml/2006/main" count="596" uniqueCount="184">
  <si>
    <t>SOA Plan Addendum Narrative Question</t>
  </si>
  <si>
    <t xml:space="preserve">How is the use of additional Chapter 70 funds – in conjunction with investments from other funding sources – enabling you to transform how your district serves students most in need of support? </t>
  </si>
  <si>
    <t xml:space="preserve">The allocation of additional Chapter 70 funds through the Student Opportunity Act (SOA), coupled with investments from other funding sources such as our entitlement grants and competitive grants, and building partnerships with community-based organizations has catalyzed a transformative shift in how our district serves those most in need of support. By leveraging these resources, we've been able to implement a comprehensive approach that addresses the multifaceted needs of our students and community.  Though Brockton targeted Evidence Based Practices within Strategic Objective Focus Areas 1.2B Comprehensive Tiered Supports and 2.1A Inclusive Curriculum Adoption, 2.1B Supporting Curriculum Implementation, 2.1C Comprehensive Approach to Early Literacy and 2.1D Early Literacy Screening and Support, the district will continue to invest in all EBPs over the next three years. 
First, the increase in Chapter 70 funds through the Student Opportunity Act has allowed us to bolster essential educational programs tailored to the diverse needs of our students. From specialized interventions for struggling learners to enrichment opportunities for gifted students, we're able to provide targeted support that fosters academic growth and achievement for all.  The funding supports our need for staffing the programs, resourcing them and providing professional learning opportunities.  
Furthermore, by combining Chapter 70 funds with other financial resources, we can invest in programs that support our District Instructional Priority around ELA literacy and building a robust Multitiered System of Support for the academic, social and emotional and behavioral needs of our students.   In 2022, Brockton began investing heavily in early literacy with the pilot and then adoption of Wonders 2023.  Over the last two school years, preK-5 teachers have participated in ongoing professional development in both ECRI and The Science of Reading.  They have been trained in DIBELS 8 and Lexia and Lexia English.  As the work continues, the district is engaging in a similar curriculum adoption for ELA at the secondary level, focusing on grade level literacy instructions with appropriate scaffolds to ensure our multilingual learners and students with disabilities access core content.  
Similarly, the district has designed a model for our multitiered system of support, first by organizing staff and teams differently, investing in professional development for all educators and engaging in a district wide pilot using Character Strong.  Moving forward, the goal is to enhance the professional development opportunities for educators to ensure they have the tools and training needed to meet the evolving needs of our students. 
Moreover, the district will continue to develop strong partnerships with community organizations such as SABURA and CPLan, local businesses, and other stakeholders that allow us to extend the reach of our support services beyond the school walls, providing wraparound support that addresses the holistic needs of our students and families. With the increase in enrollment and diversity of our student populations, expanding our reach into the community and partnering in new and different ways is vital to the success of the school system and the city.  
In essence, the strategic use of additional Chapter 70 funds with investments from other funding sources will empower Brockton to create a more equitable and inclusive learning environment where every student can thrive. Through targeted literacy programs, innovative initiatives to expand our work in multitiered systems of support, and collaborative partnerships, our goal is to continue to organize ourselves to transform education for Brockton’s children.
</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</si>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</sst>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0.00_);[Red]&quot;($&quot;#,##0.00\)"/>
    <numFmt numFmtId="166" formatCode="0.0"/>
    <numFmt numFmtId="167" formatCode="[$$-409]#,##0;[Red]\-[$$-409]#,##0"/>
    <numFmt numFmtId="168" formatCode="\$#,##0_);[Red]&quot;($&quot;#,##0\)"/>
  </numFmts>
  <fonts count="32" x14ac:knownFonts="1">
    <font>
      <sz val="10"/>
      <color rgb="FF000000"/>
      <name val="Arial"/>
      <charset val="1"/>
    </font>
    <font>
      <b/>
      <sz val="10"/>
      <color rgb="FF000000"/>
      <name val="Arial"/>
      <charset val="1"/>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charset val="1"/>
    </font>
    <font>
      <sz val="10"/>
      <name val="Calibri"/>
      <family val="2"/>
      <charset val="1"/>
    </font>
    <font>
      <b/>
      <sz val="9"/>
      <color rgb="FF000000"/>
      <name val="Calibri"/>
      <charset val="1"/>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charset val="1"/>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charset val="1"/>
    </font>
    <font>
      <b/>
      <sz val="11"/>
      <color rgb="FFFFFFFF"/>
      <name val="Arial"/>
      <charset val="1"/>
    </font>
    <font>
      <b/>
      <sz val="12"/>
      <color rgb="FFFFFFFF"/>
      <name val="Arial"/>
      <charset val="1"/>
    </font>
    <font>
      <b/>
      <sz val="10"/>
      <color rgb="FFFFFFFF"/>
      <name val="Arial"/>
      <charset val="1"/>
    </font>
    <font>
      <sz val="10"/>
      <color rgb="FFFFFFFF"/>
      <name val="Arial"/>
      <charset val="1"/>
    </font>
    <font>
      <sz val="10"/>
      <color rgb="FF000000"/>
      <name val="Arial"/>
      <family val="2"/>
      <charset val="1"/>
    </font>
    <font>
      <sz val="10"/>
      <color rgb="FF000000"/>
      <name val="Arial"/>
      <charset val="1"/>
    </font>
    <font>
      <sz val="11"/>
      <color rgb="FF000000"/>
      <name val="Calibri"/>
      <family val="2"/>
      <charset val="1"/>
    </font>
  </fonts>
  <fills count="11">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7">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cellStyleXfs>
  <cellXfs count="116">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0" fontId="0" fillId="0" borderId="0" xfId="0" applyAlignment="1">
      <alignment vertical="center"/>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3" xfId="0" applyFill="1" applyBorder="1"/>
    <xf numFmtId="0" fontId="0" fillId="10" borderId="0" xfId="0" applyFill="1"/>
    <xf numFmtId="0" fontId="1" fillId="0" borderId="13" xfId="0" applyFont="1" applyBorder="1"/>
    <xf numFmtId="0" fontId="1" fillId="0" borderId="0" xfId="0" applyFont="1"/>
    <xf numFmtId="0" fontId="1" fillId="0" borderId="14" xfId="0" applyFont="1" applyBorder="1"/>
    <xf numFmtId="0" fontId="0" fillId="0" borderId="13" xfId="0" applyBorder="1"/>
    <xf numFmtId="166" fontId="0" fillId="0" borderId="0" xfId="0" applyNumberFormat="1"/>
    <xf numFmtId="164" fontId="0" fillId="0" borderId="14" xfId="0" applyNumberFormat="1" applyBorder="1"/>
    <xf numFmtId="0" fontId="27" fillId="7" borderId="5" xfId="0" applyFont="1" applyFill="1" applyBorder="1"/>
    <xf numFmtId="0" fontId="28" fillId="7" borderId="15" xfId="0" applyFont="1" applyFill="1" applyBorder="1"/>
    <xf numFmtId="166" fontId="27" fillId="7" borderId="15" xfId="0" applyNumberFormat="1" applyFont="1" applyFill="1" applyBorder="1"/>
    <xf numFmtId="164" fontId="27" fillId="7" borderId="15" xfId="0" applyNumberFormat="1" applyFont="1" applyFill="1" applyBorder="1"/>
    <xf numFmtId="164" fontId="27" fillId="7" borderId="12"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0" fontId="15" fillId="0" borderId="3" xfId="0" applyFont="1" applyBorder="1" applyAlignment="1" applyProtection="1">
      <alignment horizontal="center" vertical="top"/>
      <protection locked="0"/>
    </xf>
    <xf numFmtId="167" fontId="18" fillId="0" borderId="3" xfId="0" applyNumberFormat="1"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164" fontId="7" fillId="4"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11" fillId="8" borderId="2" xfId="0" applyFont="1" applyFill="1" applyBorder="1" applyAlignment="1">
      <alignment horizontal="left"/>
    </xf>
    <xf numFmtId="0" fontId="12" fillId="8" borderId="3" xfId="0" applyFont="1" applyFill="1" applyBorder="1" applyAlignment="1">
      <alignment horizontal="left"/>
    </xf>
    <xf numFmtId="0" fontId="12" fillId="8" borderId="3" xfId="0" applyFont="1" applyFill="1" applyBorder="1" applyAlignment="1">
      <alignment horizontal="center"/>
    </xf>
    <xf numFmtId="0" fontId="11" fillId="8" borderId="3" xfId="0" applyFont="1" applyFill="1" applyBorder="1" applyAlignment="1">
      <alignment horizontal="left"/>
    </xf>
    <xf numFmtId="0" fontId="13" fillId="8" borderId="3" xfId="0" applyFont="1" applyFill="1" applyBorder="1" applyAlignment="1">
      <alignment horizontal="center" vertical="center" wrapText="1"/>
    </xf>
    <xf numFmtId="164" fontId="13" fillId="8" borderId="3" xfId="0" applyNumberFormat="1" applyFont="1" applyFill="1" applyBorder="1" applyAlignment="1">
      <alignment horizontal="center" vertical="center" wrapText="1"/>
    </xf>
    <xf numFmtId="0" fontId="16" fillId="0" borderId="3" xfId="0" applyFont="1" applyBorder="1" applyAlignment="1">
      <alignment horizontal="left" vertical="top" wrapText="1"/>
    </xf>
    <xf numFmtId="0" fontId="17" fillId="0" borderId="3" xfId="0" applyFont="1" applyBorder="1" applyAlignment="1">
      <alignment horizontal="left" vertical="top" wrapText="1"/>
    </xf>
    <xf numFmtId="167" fontId="18" fillId="0" borderId="3" xfId="0" applyNumberFormat="1" applyFont="1" applyBorder="1" applyAlignment="1">
      <alignment horizontal="center" vertical="top" wrapText="1"/>
    </xf>
    <xf numFmtId="0" fontId="18" fillId="2" borderId="3" xfId="0" applyFont="1" applyFill="1" applyBorder="1" applyAlignment="1">
      <alignment horizontal="center" vertical="top" wrapText="1"/>
    </xf>
    <xf numFmtId="0" fontId="17" fillId="0" borderId="3" xfId="0" applyFont="1" applyBorder="1" applyAlignment="1">
      <alignment vertical="top" wrapText="1"/>
    </xf>
    <xf numFmtId="167" fontId="18" fillId="9" borderId="3" xfId="0" applyNumberFormat="1" applyFont="1" applyFill="1" applyBorder="1" applyAlignment="1">
      <alignment horizontal="center" vertical="top" wrapText="1"/>
    </xf>
    <xf numFmtId="0" fontId="13" fillId="7" borderId="0" xfId="0" applyFont="1" applyFill="1" applyAlignment="1">
      <alignment horizontal="left" vertical="center" wrapText="1"/>
    </xf>
    <xf numFmtId="0" fontId="14" fillId="7" borderId="3" xfId="0" applyFont="1" applyFill="1" applyBorder="1" applyAlignment="1">
      <alignment horizontal="left" vertical="center" wrapText="1"/>
    </xf>
    <xf numFmtId="0" fontId="19" fillId="7" borderId="3" xfId="0" applyFont="1" applyFill="1" applyBorder="1" applyAlignment="1">
      <alignment horizontal="left" vertical="top" wrapText="1"/>
    </xf>
    <xf numFmtId="0" fontId="20" fillId="7" borderId="3" xfId="0" applyFont="1" applyFill="1" applyBorder="1" applyAlignment="1">
      <alignment vertical="top" wrapText="1"/>
    </xf>
    <xf numFmtId="0" fontId="21" fillId="7" borderId="3" xfId="0" applyFont="1" applyFill="1" applyBorder="1" applyAlignment="1">
      <alignment horizontal="center" vertical="top" wrapText="1"/>
    </xf>
    <xf numFmtId="167" fontId="21" fillId="7" borderId="3" xfId="0" applyNumberFormat="1" applyFont="1" applyFill="1" applyBorder="1" applyAlignment="1">
      <alignment horizontal="center" vertical="top" wrapText="1"/>
    </xf>
    <xf numFmtId="168" fontId="20" fillId="7" borderId="3" xfId="0" applyNumberFormat="1" applyFont="1" applyFill="1" applyBorder="1"/>
    <xf numFmtId="0" fontId="21" fillId="7" borderId="3" xfId="0" applyFont="1" applyFill="1" applyBorder="1" applyAlignment="1">
      <alignment horizontal="left" vertical="top" wrapText="1"/>
    </xf>
    <xf numFmtId="0" fontId="14" fillId="9" borderId="3" xfId="0" applyFont="1" applyFill="1" applyBorder="1" applyAlignment="1">
      <alignment horizontal="left" vertical="center" wrapText="1"/>
    </xf>
    <xf numFmtId="0" fontId="18" fillId="2" borderId="3" xfId="0" applyFont="1" applyFill="1" applyBorder="1" applyAlignment="1">
      <alignment vertical="top" wrapText="1"/>
    </xf>
    <xf numFmtId="0" fontId="13" fillId="7" borderId="12" xfId="0" applyFont="1" applyFill="1" applyBorder="1" applyAlignment="1">
      <alignment horizontal="left" vertical="top" wrapText="1"/>
    </xf>
    <xf numFmtId="0" fontId="13" fillId="9" borderId="12" xfId="0" applyFont="1" applyFill="1" applyBorder="1" applyAlignment="1">
      <alignment horizontal="left" vertical="top" wrapText="1"/>
    </xf>
    <xf numFmtId="0" fontId="19" fillId="9" borderId="3" xfId="0" applyFont="1" applyFill="1" applyBorder="1" applyAlignment="1">
      <alignment horizontal="left" vertical="top" wrapText="1"/>
    </xf>
    <xf numFmtId="0" fontId="20" fillId="9" borderId="3" xfId="0" applyFont="1" applyFill="1" applyBorder="1" applyAlignment="1">
      <alignment vertical="top" wrapText="1"/>
    </xf>
    <xf numFmtId="0" fontId="21" fillId="9" borderId="3" xfId="0" applyFont="1" applyFill="1" applyBorder="1" applyAlignment="1">
      <alignment horizontal="left" vertical="top" wrapText="1"/>
    </xf>
    <xf numFmtId="167" fontId="21" fillId="9" borderId="3" xfId="0" applyNumberFormat="1" applyFont="1" applyFill="1" applyBorder="1" applyAlignment="1">
      <alignment horizontal="left" vertical="top" wrapText="1"/>
    </xf>
    <xf numFmtId="165" fontId="20" fillId="9" borderId="3" xfId="0" applyNumberFormat="1" applyFont="1" applyFill="1" applyBorder="1"/>
    <xf numFmtId="0" fontId="24" fillId="7" borderId="2" xfId="0" applyFont="1" applyFill="1" applyBorder="1" applyAlignment="1">
      <alignment horizontal="left" vertical="top" wrapText="1"/>
    </xf>
    <xf numFmtId="0" fontId="8" fillId="7" borderId="3" xfId="0" applyFont="1" applyFill="1" applyBorder="1" applyAlignment="1">
      <alignment horizontal="left" vertical="center" wrapText="1"/>
    </xf>
    <xf numFmtId="166" fontId="24" fillId="7" borderId="3" xfId="0" applyNumberFormat="1" applyFont="1" applyFill="1" applyBorder="1" applyAlignment="1">
      <alignment horizontal="left" vertical="top" wrapText="1"/>
    </xf>
    <xf numFmtId="0" fontId="24" fillId="7" borderId="3" xfId="0" applyFont="1" applyFill="1" applyBorder="1" applyAlignment="1">
      <alignment horizontal="left" vertical="top" wrapText="1"/>
    </xf>
    <xf numFmtId="166" fontId="24" fillId="7" borderId="3" xfId="0" applyNumberFormat="1" applyFont="1" applyFill="1" applyBorder="1" applyAlignment="1">
      <alignment horizontal="center" vertical="top" wrapText="1"/>
    </xf>
    <xf numFmtId="167" fontId="24" fillId="7" borderId="3" xfId="0" applyNumberFormat="1" applyFont="1" applyFill="1" applyBorder="1" applyAlignment="1">
      <alignment horizontal="center" vertical="top" wrapText="1"/>
    </xf>
    <xf numFmtId="168" fontId="8" fillId="7" borderId="3" xfId="0" applyNumberFormat="1" applyFont="1" applyFill="1" applyBorder="1"/>
    <xf numFmtId="167" fontId="18" fillId="9" borderId="3" xfId="0" applyNumberFormat="1" applyFont="1" applyFill="1" applyBorder="1" applyAlignment="1" applyProtection="1">
      <alignment horizontal="center" vertical="top" wrapText="1"/>
      <protection locked="0"/>
    </xf>
    <xf numFmtId="0" fontId="0" fillId="0" borderId="0" xfId="0" applyAlignment="1">
      <alignment horizontal="center"/>
    </xf>
    <xf numFmtId="0" fontId="2" fillId="2" borderId="1" xfId="0" applyFont="1" applyFill="1" applyBorder="1" applyAlignment="1">
      <alignment horizontal="center"/>
    </xf>
    <xf numFmtId="0" fontId="3" fillId="2" borderId="1" xfId="0" applyFont="1" applyFill="1" applyBorder="1" applyAlignment="1">
      <alignment horizontal="center" vertical="top" wrapText="1"/>
    </xf>
    <xf numFmtId="0" fontId="31" fillId="0" borderId="16" xfId="0" applyFont="1" applyBorder="1" applyAlignment="1">
      <alignment wrapText="1"/>
    </xf>
    <xf numFmtId="0" fontId="31" fillId="0" borderId="17" xfId="0" applyFont="1" applyBorder="1" applyAlignment="1">
      <alignment wrapText="1"/>
    </xf>
    <xf numFmtId="0" fontId="31" fillId="0" borderId="0" xfId="0" applyFont="1" applyAlignment="1">
      <alignment wrapText="1"/>
    </xf>
    <xf numFmtId="0" fontId="31" fillId="0" borderId="18" xfId="0" applyFont="1" applyBorder="1" applyAlignment="1">
      <alignment wrapText="1"/>
    </xf>
    <xf numFmtId="0" fontId="31" fillId="0" borderId="19" xfId="0" applyFont="1" applyBorder="1" applyAlignment="1">
      <alignment wrapText="1"/>
    </xf>
    <xf numFmtId="0" fontId="31" fillId="0" borderId="20" xfId="0" applyFont="1" applyBorder="1" applyAlignment="1">
      <alignment wrapText="1"/>
    </xf>
    <xf numFmtId="0" fontId="13" fillId="0" borderId="7" xfId="0" applyFont="1" applyBorder="1" applyAlignment="1">
      <alignment horizontal="left" vertical="center" wrapText="1"/>
    </xf>
    <xf numFmtId="0" fontId="14" fillId="0" borderId="3" xfId="0" applyFont="1" applyBorder="1" applyAlignment="1">
      <alignment horizontal="left" vertical="center" wrapText="1"/>
    </xf>
    <xf numFmtId="0" fontId="13" fillId="0" borderId="12" xfId="0" applyFont="1" applyBorder="1" applyAlignment="1">
      <alignment horizontal="left" vertical="center" wrapText="1"/>
    </xf>
    <xf numFmtId="0" fontId="14" fillId="0" borderId="4" xfId="0" applyFont="1" applyBorder="1" applyAlignment="1">
      <alignment horizontal="left" vertical="center" wrapText="1"/>
    </xf>
    <xf numFmtId="0" fontId="13" fillId="0" borderId="10" xfId="0" applyFont="1" applyBorder="1" applyAlignment="1">
      <alignment horizontal="left" vertical="center" wrapText="1"/>
    </xf>
    <xf numFmtId="0" fontId="14" fillId="0" borderId="11" xfId="0" applyFont="1" applyBorder="1" applyAlignment="1">
      <alignment horizontal="left" vertical="center" wrapText="1"/>
    </xf>
    <xf numFmtId="0" fontId="22" fillId="0" borderId="3" xfId="0" applyFont="1" applyBorder="1" applyAlignment="1">
      <alignment horizontal="left" vertical="center"/>
    </xf>
    <xf numFmtId="0" fontId="14" fillId="0" borderId="9" xfId="0" applyFont="1" applyBorder="1" applyAlignment="1">
      <alignment horizontal="left" vertical="center" wrapText="1"/>
    </xf>
    <xf numFmtId="0" fontId="14" fillId="9" borderId="3" xfId="0" applyFont="1" applyFill="1" applyBorder="1" applyAlignment="1">
      <alignment horizontal="left" vertical="center" wrapText="1"/>
    </xf>
    <xf numFmtId="0" fontId="14" fillId="0" borderId="8" xfId="0" applyFont="1" applyBorder="1" applyAlignment="1">
      <alignment horizontal="left" vertical="center" wrapText="1"/>
    </xf>
    <xf numFmtId="0" fontId="8" fillId="7" borderId="4"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26" fillId="7" borderId="4" xfId="0" applyFont="1" applyFill="1" applyBorder="1" applyAlignment="1">
      <alignment horizont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2"/>
  <sheetViews>
    <sheetView zoomScaleNormal="100" workbookViewId="0">
      <selection activeCell="K40" sqref="K40"/>
    </sheetView>
  </sheetViews>
  <sheetFormatPr defaultColWidth="8.54296875" defaultRowHeight="12.5" x14ac:dyDescent="0.25"/>
  <sheetData>
    <row r="1" spans="1:30" ht="18.5" x14ac:dyDescent="0.45">
      <c r="A1" s="86" t="s">
        <v>0</v>
      </c>
      <c r="B1" s="86"/>
      <c r="C1" s="86"/>
      <c r="D1" s="86"/>
      <c r="E1" s="86"/>
      <c r="F1" s="86"/>
      <c r="G1" s="86"/>
      <c r="H1" s="86"/>
      <c r="I1" s="86"/>
      <c r="J1" s="86"/>
      <c r="K1" s="86"/>
    </row>
    <row r="2" spans="1:30" ht="32.25" customHeight="1" x14ac:dyDescent="0.25">
      <c r="A2" s="87" t="s">
        <v>1</v>
      </c>
      <c r="B2" s="87"/>
      <c r="C2" s="87"/>
      <c r="D2" s="87"/>
      <c r="E2" s="87"/>
      <c r="F2" s="87"/>
      <c r="G2" s="87"/>
      <c r="H2" s="87"/>
      <c r="I2" s="87"/>
      <c r="J2" s="87"/>
      <c r="K2" s="87"/>
    </row>
    <row r="3" spans="1:30" ht="12" customHeight="1" x14ac:dyDescent="0.25">
      <c r="A3" s="88" t="s">
        <v>2</v>
      </c>
      <c r="B3" s="88"/>
      <c r="C3" s="88"/>
      <c r="D3" s="88"/>
      <c r="E3" s="88"/>
      <c r="F3" s="88"/>
      <c r="G3" s="88"/>
      <c r="H3" s="88"/>
      <c r="I3" s="88"/>
      <c r="J3" s="88"/>
      <c r="K3" s="89"/>
      <c r="L3" s="21"/>
      <c r="M3" s="21"/>
      <c r="N3" s="21"/>
      <c r="O3" s="21"/>
      <c r="P3" s="21"/>
      <c r="Q3" s="21"/>
      <c r="R3" s="21"/>
      <c r="S3" s="21"/>
      <c r="T3" s="21"/>
      <c r="U3" s="21"/>
      <c r="V3" s="21"/>
      <c r="W3" s="21"/>
      <c r="X3" s="21"/>
      <c r="Y3" s="21"/>
      <c r="Z3" s="21"/>
      <c r="AA3" s="21"/>
      <c r="AB3" s="21"/>
      <c r="AC3" s="21"/>
      <c r="AD3" s="21"/>
    </row>
    <row r="4" spans="1:30" ht="12" customHeight="1" x14ac:dyDescent="0.25">
      <c r="A4" s="90"/>
      <c r="B4" s="90"/>
      <c r="C4" s="90"/>
      <c r="D4" s="90"/>
      <c r="E4" s="90"/>
      <c r="F4" s="90"/>
      <c r="G4" s="90"/>
      <c r="H4" s="90"/>
      <c r="I4" s="90"/>
      <c r="J4" s="90"/>
      <c r="K4" s="91"/>
      <c r="L4" s="21"/>
      <c r="M4" s="21"/>
      <c r="N4" s="21"/>
      <c r="O4" s="21"/>
      <c r="P4" s="21"/>
      <c r="Q4" s="21"/>
      <c r="R4" s="21"/>
      <c r="S4" s="21"/>
      <c r="T4" s="21"/>
      <c r="U4" s="21"/>
      <c r="V4" s="21"/>
      <c r="W4" s="21"/>
      <c r="X4" s="21"/>
      <c r="Y4" s="21"/>
      <c r="Z4" s="21"/>
      <c r="AA4" s="21"/>
      <c r="AB4" s="21"/>
      <c r="AC4" s="21"/>
      <c r="AD4" s="21"/>
    </row>
    <row r="5" spans="1:30" ht="12" customHeight="1" x14ac:dyDescent="0.25">
      <c r="A5" s="90"/>
      <c r="B5" s="90"/>
      <c r="C5" s="90"/>
      <c r="D5" s="90"/>
      <c r="E5" s="90"/>
      <c r="F5" s="90"/>
      <c r="G5" s="90"/>
      <c r="H5" s="90"/>
      <c r="I5" s="90"/>
      <c r="J5" s="90"/>
      <c r="K5" s="91"/>
      <c r="L5" s="21"/>
      <c r="M5" s="21"/>
      <c r="N5" s="21"/>
      <c r="O5" s="21"/>
      <c r="P5" s="21"/>
      <c r="Q5" s="21"/>
      <c r="R5" s="21"/>
      <c r="S5" s="21"/>
      <c r="T5" s="21"/>
      <c r="U5" s="21"/>
      <c r="V5" s="21"/>
      <c r="W5" s="21"/>
      <c r="X5" s="21"/>
      <c r="Y5" s="21"/>
      <c r="Z5" s="21"/>
      <c r="AA5" s="21"/>
      <c r="AB5" s="21"/>
      <c r="AC5" s="21"/>
      <c r="AD5" s="21"/>
    </row>
    <row r="6" spans="1:30" ht="12" customHeight="1" x14ac:dyDescent="0.25">
      <c r="A6" s="90"/>
      <c r="B6" s="90"/>
      <c r="C6" s="90"/>
      <c r="D6" s="90"/>
      <c r="E6" s="90"/>
      <c r="F6" s="90"/>
      <c r="G6" s="90"/>
      <c r="H6" s="90"/>
      <c r="I6" s="90"/>
      <c r="J6" s="90"/>
      <c r="K6" s="91"/>
      <c r="L6" s="21"/>
      <c r="M6" s="21"/>
      <c r="N6" s="21"/>
      <c r="O6" s="21"/>
      <c r="P6" s="21"/>
      <c r="Q6" s="21"/>
      <c r="R6" s="21"/>
      <c r="S6" s="21"/>
      <c r="T6" s="21"/>
      <c r="U6" s="21"/>
      <c r="V6" s="21"/>
      <c r="W6" s="21"/>
      <c r="X6" s="21"/>
      <c r="Y6" s="21"/>
      <c r="Z6" s="21"/>
      <c r="AA6" s="21"/>
      <c r="AB6" s="21"/>
      <c r="AC6" s="21"/>
      <c r="AD6" s="21"/>
    </row>
    <row r="7" spans="1:30" ht="12" customHeight="1" x14ac:dyDescent="0.25">
      <c r="A7" s="90"/>
      <c r="B7" s="90"/>
      <c r="C7" s="90"/>
      <c r="D7" s="90"/>
      <c r="E7" s="90"/>
      <c r="F7" s="90"/>
      <c r="G7" s="90"/>
      <c r="H7" s="90"/>
      <c r="I7" s="90"/>
      <c r="J7" s="90"/>
      <c r="K7" s="91"/>
      <c r="L7" s="21"/>
      <c r="M7" s="21"/>
      <c r="N7" s="21"/>
      <c r="O7" s="21"/>
      <c r="P7" s="21"/>
      <c r="Q7" s="21"/>
      <c r="R7" s="21"/>
      <c r="S7" s="21"/>
      <c r="T7" s="21"/>
      <c r="U7" s="21"/>
      <c r="V7" s="21"/>
      <c r="W7" s="21"/>
      <c r="X7" s="21"/>
      <c r="Y7" s="21"/>
      <c r="Z7" s="21"/>
      <c r="AA7" s="21"/>
      <c r="AB7" s="21"/>
      <c r="AC7" s="21"/>
      <c r="AD7" s="21"/>
    </row>
    <row r="8" spans="1:30" ht="12" customHeight="1" x14ac:dyDescent="0.25">
      <c r="A8" s="90"/>
      <c r="B8" s="90"/>
      <c r="C8" s="90"/>
      <c r="D8" s="90"/>
      <c r="E8" s="90"/>
      <c r="F8" s="90"/>
      <c r="G8" s="90"/>
      <c r="H8" s="90"/>
      <c r="I8" s="90"/>
      <c r="J8" s="90"/>
      <c r="K8" s="91"/>
      <c r="L8" s="21"/>
      <c r="M8" s="21"/>
      <c r="N8" s="21"/>
      <c r="O8" s="21"/>
      <c r="P8" s="21"/>
      <c r="Q8" s="21"/>
      <c r="R8" s="21"/>
      <c r="S8" s="21"/>
      <c r="T8" s="21"/>
      <c r="U8" s="21"/>
      <c r="V8" s="21"/>
      <c r="W8" s="21"/>
      <c r="X8" s="21"/>
      <c r="Y8" s="21"/>
      <c r="Z8" s="21"/>
      <c r="AA8" s="21"/>
      <c r="AB8" s="21"/>
      <c r="AC8" s="21"/>
      <c r="AD8" s="21"/>
    </row>
    <row r="9" spans="1:30" ht="12" customHeight="1" x14ac:dyDescent="0.25">
      <c r="A9" s="90"/>
      <c r="B9" s="90"/>
      <c r="C9" s="90"/>
      <c r="D9" s="90"/>
      <c r="E9" s="90"/>
      <c r="F9" s="90"/>
      <c r="G9" s="90"/>
      <c r="H9" s="90"/>
      <c r="I9" s="90"/>
      <c r="J9" s="90"/>
      <c r="K9" s="91"/>
    </row>
    <row r="10" spans="1:30" ht="12" customHeight="1" x14ac:dyDescent="0.25">
      <c r="A10" s="90"/>
      <c r="B10" s="90"/>
      <c r="C10" s="90"/>
      <c r="D10" s="90"/>
      <c r="E10" s="90"/>
      <c r="F10" s="90"/>
      <c r="G10" s="90"/>
      <c r="H10" s="90"/>
      <c r="I10" s="90"/>
      <c r="J10" s="90"/>
      <c r="K10" s="91"/>
    </row>
    <row r="11" spans="1:30" ht="12" customHeight="1" x14ac:dyDescent="0.25">
      <c r="A11" s="90"/>
      <c r="B11" s="90"/>
      <c r="C11" s="90"/>
      <c r="D11" s="90"/>
      <c r="E11" s="90"/>
      <c r="F11" s="90"/>
      <c r="G11" s="90"/>
      <c r="H11" s="90"/>
      <c r="I11" s="90"/>
      <c r="J11" s="90"/>
      <c r="K11" s="91"/>
    </row>
    <row r="12" spans="1:30" ht="12" customHeight="1" x14ac:dyDescent="0.25">
      <c r="A12" s="90"/>
      <c r="B12" s="90"/>
      <c r="C12" s="90"/>
      <c r="D12" s="90"/>
      <c r="E12" s="90"/>
      <c r="F12" s="90"/>
      <c r="G12" s="90"/>
      <c r="H12" s="90"/>
      <c r="I12" s="90"/>
      <c r="J12" s="90"/>
      <c r="K12" s="91"/>
    </row>
    <row r="13" spans="1:30" ht="12" customHeight="1" x14ac:dyDescent="0.25">
      <c r="A13" s="90"/>
      <c r="B13" s="90"/>
      <c r="C13" s="90"/>
      <c r="D13" s="90"/>
      <c r="E13" s="90"/>
      <c r="F13" s="90"/>
      <c r="G13" s="90"/>
      <c r="H13" s="90"/>
      <c r="I13" s="90"/>
      <c r="J13" s="90"/>
      <c r="K13" s="91"/>
    </row>
    <row r="14" spans="1:30" ht="12" customHeight="1" x14ac:dyDescent="0.25">
      <c r="A14" s="92"/>
      <c r="B14" s="92"/>
      <c r="C14" s="92"/>
      <c r="D14" s="92"/>
      <c r="E14" s="92"/>
      <c r="F14" s="92"/>
      <c r="G14" s="92"/>
      <c r="H14" s="92"/>
      <c r="I14" s="92"/>
      <c r="J14" s="92"/>
      <c r="K14" s="93"/>
    </row>
    <row r="16" spans="1:30" ht="12.65" customHeight="1" x14ac:dyDescent="0.25"/>
    <row r="17" spans="5:5" ht="12.65" customHeight="1" x14ac:dyDescent="0.25">
      <c r="E17" s="85"/>
    </row>
    <row r="18" spans="5:5" ht="12.65" customHeight="1" x14ac:dyDescent="0.25"/>
    <row r="19" spans="5:5" ht="12.65" customHeight="1" x14ac:dyDescent="0.25"/>
    <row r="20" spans="5:5" ht="12.65" customHeight="1" x14ac:dyDescent="0.25"/>
    <row r="21" spans="5:5" ht="12.65" customHeight="1" x14ac:dyDescent="0.25"/>
    <row r="22" spans="5:5" ht="12.65" customHeight="1" x14ac:dyDescent="0.25"/>
    <row r="23" spans="5:5" ht="12.65" customHeight="1" x14ac:dyDescent="0.25"/>
    <row r="24" spans="5:5" ht="12.65" customHeight="1" x14ac:dyDescent="0.25"/>
    <row r="25" spans="5:5" ht="12.65" customHeight="1" x14ac:dyDescent="0.25"/>
    <row r="26" spans="5:5" ht="12.65" customHeight="1" x14ac:dyDescent="0.25"/>
    <row r="27" spans="5:5" ht="12.65" customHeight="1" x14ac:dyDescent="0.25"/>
    <row r="28" spans="5:5" ht="12.65" customHeight="1" x14ac:dyDescent="0.25"/>
    <row r="29" spans="5:5" ht="12.65" customHeight="1" x14ac:dyDescent="0.25"/>
    <row r="30" spans="5:5" ht="12.65" customHeight="1" x14ac:dyDescent="0.25"/>
    <row r="31" spans="5:5" ht="12.65" customHeight="1" x14ac:dyDescent="0.25"/>
    <row r="32" spans="5:5" ht="12.65" customHeight="1" x14ac:dyDescent="0.25"/>
    <row r="33" ht="12.65" customHeight="1" x14ac:dyDescent="0.25"/>
    <row r="34" ht="12.65" customHeight="1" x14ac:dyDescent="0.25"/>
    <row r="35" ht="12.65" customHeight="1" x14ac:dyDescent="0.25"/>
    <row r="36" ht="12.65" customHeight="1" x14ac:dyDescent="0.25"/>
    <row r="37" ht="12.65" customHeight="1" x14ac:dyDescent="0.25"/>
    <row r="38" ht="12.65" customHeight="1" x14ac:dyDescent="0.25"/>
    <row r="39" ht="12.65" customHeight="1" x14ac:dyDescent="0.25"/>
    <row r="40" ht="12.65" customHeight="1" x14ac:dyDescent="0.25"/>
    <row r="41" ht="12.65" customHeight="1" x14ac:dyDescent="0.25"/>
    <row r="42" ht="12.65" customHeight="1" x14ac:dyDescent="0.25"/>
    <row r="43" ht="12.65" customHeight="1" x14ac:dyDescent="0.25"/>
    <row r="44" ht="12.65" customHeight="1" x14ac:dyDescent="0.25"/>
    <row r="45" ht="12.65" customHeight="1" x14ac:dyDescent="0.25"/>
    <row r="46" ht="12.65" customHeight="1" x14ac:dyDescent="0.25"/>
    <row r="47" ht="12.65" customHeight="1" x14ac:dyDescent="0.25"/>
    <row r="48" ht="12.65" customHeight="1" x14ac:dyDescent="0.25"/>
    <row r="49" ht="12.65" customHeight="1" x14ac:dyDescent="0.25"/>
    <row r="50" ht="12.65" customHeight="1" x14ac:dyDescent="0.25"/>
    <row r="51" ht="12.65" customHeight="1" x14ac:dyDescent="0.25"/>
    <row r="52" ht="12.65" customHeight="1" x14ac:dyDescent="0.25"/>
    <row r="53" ht="12.65" customHeight="1" x14ac:dyDescent="0.25"/>
    <row r="54" ht="12.65" customHeight="1" x14ac:dyDescent="0.25"/>
    <row r="55" ht="12.65" customHeight="1" x14ac:dyDescent="0.25"/>
    <row r="56" ht="12.65" customHeight="1" x14ac:dyDescent="0.25"/>
    <row r="57" ht="12.65" customHeight="1" x14ac:dyDescent="0.25"/>
    <row r="58" ht="12.65" customHeight="1" x14ac:dyDescent="0.25"/>
    <row r="59" ht="12.65" customHeight="1" x14ac:dyDescent="0.25"/>
    <row r="60" ht="12.65" customHeight="1" x14ac:dyDescent="0.25"/>
    <row r="61" ht="12.65" customHeight="1" x14ac:dyDescent="0.25"/>
    <row r="62" ht="12.65" customHeight="1" x14ac:dyDescent="0.25"/>
    <row r="63" ht="12.65" customHeight="1" x14ac:dyDescent="0.25"/>
    <row r="64" ht="12.65" customHeight="1" x14ac:dyDescent="0.25"/>
    <row r="65" ht="12.65" customHeight="1" x14ac:dyDescent="0.25"/>
    <row r="66" ht="12.65" customHeight="1" x14ac:dyDescent="0.25"/>
    <row r="67" ht="12.65" customHeight="1" x14ac:dyDescent="0.25"/>
    <row r="68" ht="12.65" customHeight="1" x14ac:dyDescent="0.25"/>
    <row r="69" ht="12.65" customHeight="1" x14ac:dyDescent="0.25"/>
    <row r="70" ht="12.65" customHeight="1" x14ac:dyDescent="0.25"/>
    <row r="71" ht="12.65" customHeight="1" x14ac:dyDescent="0.25"/>
    <row r="72" ht="12.65" customHeight="1" x14ac:dyDescent="0.25"/>
    <row r="73" ht="12.65" customHeight="1" x14ac:dyDescent="0.25"/>
    <row r="74" ht="12.65" customHeight="1" x14ac:dyDescent="0.25"/>
    <row r="75" ht="12.65" customHeight="1" x14ac:dyDescent="0.25"/>
    <row r="76" ht="12.65" customHeight="1" x14ac:dyDescent="0.25"/>
    <row r="77" ht="12.65" customHeight="1" x14ac:dyDescent="0.25"/>
    <row r="78" ht="12.65" customHeight="1" x14ac:dyDescent="0.25"/>
    <row r="79" ht="12.65" customHeight="1" x14ac:dyDescent="0.25"/>
    <row r="80" ht="12.65" customHeight="1" x14ac:dyDescent="0.25"/>
    <row r="81" ht="12.65" customHeight="1" x14ac:dyDescent="0.25"/>
    <row r="82" ht="12.65" customHeight="1" x14ac:dyDescent="0.25"/>
  </sheetData>
  <mergeCells count="3">
    <mergeCell ref="A1:K1"/>
    <mergeCell ref="A2:K2"/>
    <mergeCell ref="A3:K14"/>
  </mergeCells>
  <pageMargins left="0.7" right="0.7" top="0.75" bottom="0.75" header="0.511811023622047" footer="0.511811023622047"/>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4"/>
  <sheetViews>
    <sheetView tabSelected="1" topLeftCell="B1" zoomScale="90" zoomScaleNormal="90" workbookViewId="0">
      <pane ySplit="3" topLeftCell="A4" activePane="bottomLeft" state="frozen"/>
      <selection pane="bottomLeft" activeCell="K105" sqref="K105"/>
    </sheetView>
  </sheetViews>
  <sheetFormatPr defaultColWidth="12.54296875" defaultRowHeight="13" x14ac:dyDescent="0.3"/>
  <cols>
    <col min="1" max="1" width="31.54296875" style="1" customWidth="1"/>
    <col min="2" max="2" width="38.1796875" style="2" customWidth="1"/>
    <col min="3" max="3" width="13.7265625" style="3" customWidth="1"/>
    <col min="4" max="4" width="14.54296875" style="3" customWidth="1"/>
    <col min="5" max="5" width="14.1796875" style="1" customWidth="1"/>
    <col min="6" max="6" width="21.81640625" style="1" customWidth="1"/>
    <col min="7" max="7" width="34.54296875" style="1" customWidth="1"/>
    <col min="8" max="8" width="8.08984375" customWidth="1"/>
    <col min="9" max="9" width="15.453125" style="4" customWidth="1"/>
    <col min="10" max="10" width="5.81640625" customWidth="1"/>
    <col min="11" max="11" width="15.81640625" style="4" customWidth="1"/>
    <col min="12" max="12" width="6.90625" customWidth="1"/>
    <col min="13" max="13" width="16" style="4" customWidth="1"/>
    <col min="14" max="14" width="16.26953125" customWidth="1"/>
    <col min="16" max="17" width="40.81640625" hidden="1" customWidth="1"/>
    <col min="18" max="20" width="12.54296875" hidden="1"/>
  </cols>
  <sheetData>
    <row r="1" spans="1:20" s="11" customFormat="1" ht="15.75" customHeight="1" x14ac:dyDescent="0.35">
      <c r="A1" s="5"/>
      <c r="B1" s="6"/>
      <c r="C1" s="7"/>
      <c r="D1" s="7"/>
      <c r="E1" s="8"/>
      <c r="F1" s="8"/>
      <c r="G1" s="8"/>
      <c r="H1" s="9"/>
      <c r="I1" s="10"/>
      <c r="K1" s="12"/>
      <c r="M1" s="12"/>
    </row>
    <row r="2" spans="1:20" s="15" customFormat="1" ht="27.75" customHeight="1" x14ac:dyDescent="0.3">
      <c r="A2" s="111" t="s">
        <v>3</v>
      </c>
      <c r="B2" s="107" t="s">
        <v>4</v>
      </c>
      <c r="C2" s="107" t="s">
        <v>5</v>
      </c>
      <c r="D2" s="107" t="s">
        <v>6</v>
      </c>
      <c r="E2" s="107" t="s">
        <v>7</v>
      </c>
      <c r="F2" s="107" t="s">
        <v>8</v>
      </c>
      <c r="G2" s="107" t="s">
        <v>9</v>
      </c>
      <c r="H2" s="108" t="s">
        <v>10</v>
      </c>
      <c r="I2" s="108"/>
      <c r="J2" s="109" t="s">
        <v>11</v>
      </c>
      <c r="K2" s="109"/>
      <c r="L2" s="110" t="s">
        <v>12</v>
      </c>
      <c r="M2" s="110"/>
      <c r="N2" s="104" t="s">
        <v>13</v>
      </c>
      <c r="O2" s="13"/>
      <c r="P2" s="14" t="s">
        <v>14</v>
      </c>
      <c r="Q2" s="14" t="s">
        <v>15</v>
      </c>
      <c r="R2" s="14" t="s">
        <v>6</v>
      </c>
      <c r="S2" s="14" t="s">
        <v>16</v>
      </c>
      <c r="T2" s="14" t="s">
        <v>17</v>
      </c>
    </row>
    <row r="3" spans="1:20" s="15" customFormat="1" ht="14.5" x14ac:dyDescent="0.3">
      <c r="A3" s="111"/>
      <c r="B3" s="107"/>
      <c r="C3" s="107"/>
      <c r="D3" s="107"/>
      <c r="E3" s="107"/>
      <c r="F3" s="107"/>
      <c r="G3" s="107"/>
      <c r="H3" s="42" t="s">
        <v>18</v>
      </c>
      <c r="I3" s="45" t="s">
        <v>19</v>
      </c>
      <c r="J3" s="43" t="s">
        <v>18</v>
      </c>
      <c r="K3" s="46" t="s">
        <v>20</v>
      </c>
      <c r="L3" s="44" t="s">
        <v>18</v>
      </c>
      <c r="M3" s="47" t="s">
        <v>20</v>
      </c>
      <c r="N3" s="104"/>
      <c r="O3" s="13"/>
      <c r="P3" s="13"/>
      <c r="Q3" s="13"/>
      <c r="R3" s="13"/>
      <c r="S3" s="13"/>
      <c r="T3" s="13"/>
    </row>
    <row r="4" spans="1:20" ht="3" customHeight="1" x14ac:dyDescent="0.3">
      <c r="A4" s="48"/>
      <c r="B4" s="49"/>
      <c r="C4" s="50"/>
      <c r="D4" s="50"/>
      <c r="E4" s="51"/>
      <c r="F4" s="51"/>
      <c r="G4" s="51"/>
      <c r="H4" s="52"/>
      <c r="I4" s="53"/>
      <c r="J4" s="52"/>
      <c r="K4" s="53"/>
      <c r="L4" s="52"/>
      <c r="M4" s="53"/>
      <c r="N4" s="16"/>
      <c r="O4" s="16"/>
      <c r="P4" s="16"/>
      <c r="Q4" s="16"/>
      <c r="R4" s="16"/>
      <c r="S4" s="16"/>
      <c r="T4" s="16"/>
    </row>
    <row r="5" spans="1:20" ht="47.15" customHeight="1" thickBot="1" x14ac:dyDescent="0.3">
      <c r="A5" s="105" t="s">
        <v>21</v>
      </c>
      <c r="B5" s="95" t="s">
        <v>22</v>
      </c>
      <c r="C5" s="54" t="str">
        <f t="shared" ref="C5:D10" si="0">Q5</f>
        <v xml:space="preserve">Guidance, Counseling and Testing </v>
      </c>
      <c r="D5" s="54" t="str">
        <f t="shared" si="0"/>
        <v>01-Professional Salaries</v>
      </c>
      <c r="E5" s="54" t="s">
        <v>23</v>
      </c>
      <c r="F5" s="54" t="s">
        <v>24</v>
      </c>
      <c r="G5" s="55" t="s">
        <v>25</v>
      </c>
      <c r="H5" s="39">
        <v>94</v>
      </c>
      <c r="I5" s="40">
        <v>9617478</v>
      </c>
      <c r="J5" s="41">
        <v>101</v>
      </c>
      <c r="K5" s="40">
        <v>10557946</v>
      </c>
      <c r="L5" s="41">
        <v>108</v>
      </c>
      <c r="M5" s="40">
        <v>10806363</v>
      </c>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24.65" customHeight="1" thickBot="1" x14ac:dyDescent="0.3">
      <c r="A6" s="105"/>
      <c r="B6" s="95"/>
      <c r="C6" s="54" t="str">
        <f t="shared" si="0"/>
        <v xml:space="preserve">Guidance, Counseling and Testing </v>
      </c>
      <c r="D6" s="54" t="str">
        <f t="shared" si="0"/>
        <v>04-Contracted Services</v>
      </c>
      <c r="E6" s="54" t="s">
        <v>26</v>
      </c>
      <c r="F6" s="54" t="s">
        <v>24</v>
      </c>
      <c r="G6" s="55" t="s">
        <v>27</v>
      </c>
      <c r="H6" s="57"/>
      <c r="I6" s="40">
        <v>40000</v>
      </c>
      <c r="J6" s="57"/>
      <c r="K6" s="40">
        <v>40000</v>
      </c>
      <c r="L6" s="57"/>
      <c r="M6" s="40">
        <v>40000</v>
      </c>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32" thickBot="1" x14ac:dyDescent="0.3">
      <c r="A7" s="105"/>
      <c r="B7" s="95"/>
      <c r="C7" s="54" t="str">
        <f t="shared" si="0"/>
        <v xml:space="preserve">Instructional Materials, Equipment and Technology </v>
      </c>
      <c r="D7" s="54" t="str">
        <f t="shared" si="0"/>
        <v>05-Supplies and Materials</v>
      </c>
      <c r="E7" s="54" t="s">
        <v>28</v>
      </c>
      <c r="F7" s="54" t="s">
        <v>29</v>
      </c>
      <c r="G7" s="55" t="s">
        <v>30</v>
      </c>
      <c r="H7" s="57"/>
      <c r="I7" s="40">
        <v>80000</v>
      </c>
      <c r="J7" s="57"/>
      <c r="K7" s="40">
        <v>81600</v>
      </c>
      <c r="L7" s="57"/>
      <c r="M7" s="40">
        <v>83232</v>
      </c>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5.5" customHeight="1" x14ac:dyDescent="0.25">
      <c r="A8" s="105"/>
      <c r="B8" s="95"/>
      <c r="C8" s="54" t="str">
        <f t="shared" si="0"/>
        <v>Professional Development</v>
      </c>
      <c r="D8" s="54" t="str">
        <f t="shared" si="0"/>
        <v>04-Contracted Services</v>
      </c>
      <c r="E8" s="54" t="s">
        <v>26</v>
      </c>
      <c r="F8" s="54" t="s">
        <v>31</v>
      </c>
      <c r="G8" s="55" t="s">
        <v>32</v>
      </c>
      <c r="H8" s="57"/>
      <c r="I8" s="40">
        <v>3000</v>
      </c>
      <c r="J8" s="57"/>
      <c r="K8" s="40">
        <v>4000</v>
      </c>
      <c r="L8" s="57"/>
      <c r="M8" s="40">
        <v>5000</v>
      </c>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7" customHeight="1" x14ac:dyDescent="0.25">
      <c r="A9" s="105"/>
      <c r="B9" s="95"/>
      <c r="C9" s="54" t="str">
        <f t="shared" si="0"/>
        <v xml:space="preserve">Operations and Maintenance </v>
      </c>
      <c r="D9" s="54" t="str">
        <f t="shared" si="0"/>
        <v>05-Supplies and Materials</v>
      </c>
      <c r="E9" s="54" t="s">
        <v>28</v>
      </c>
      <c r="F9" s="54" t="s">
        <v>33</v>
      </c>
      <c r="G9" s="58" t="s">
        <v>34</v>
      </c>
      <c r="H9" s="57"/>
      <c r="I9" s="40">
        <v>50000</v>
      </c>
      <c r="J9" s="57"/>
      <c r="K9" s="40">
        <v>50000</v>
      </c>
      <c r="L9" s="57"/>
      <c r="M9" s="40">
        <v>50000</v>
      </c>
      <c r="P9" t="str">
        <f t="shared" si="1"/>
        <v>Operations and Maintenance-Supplies and Materials</v>
      </c>
      <c r="Q9" t="str">
        <f>IFERROR(VLOOKUP($P9,'Short Crosswalk'!$A$1:$G$29,4,0),"")</f>
        <v xml:space="preserve">Operations and Maintenance </v>
      </c>
      <c r="R9" t="str">
        <f>IFERROR(VLOOKUP($P9,'Short Crosswalk'!$A$1:$G$29,7,0),"")</f>
        <v>05-Supplies and Materials</v>
      </c>
      <c r="S9" t="str">
        <f t="shared" si="2"/>
        <v>Operations and Maintenance  05-Supplies and Materials</v>
      </c>
      <c r="T9">
        <f t="shared" si="3"/>
        <v>5</v>
      </c>
    </row>
    <row r="10" spans="1:20" ht="23.5" customHeight="1" x14ac:dyDescent="0.25">
      <c r="A10" s="105"/>
      <c r="B10" s="95"/>
      <c r="C10" s="54" t="str">
        <f t="shared" si="0"/>
        <v xml:space="preserve">Benefits and Fixed Charges </v>
      </c>
      <c r="D10" s="54" t="str">
        <f t="shared" si="0"/>
        <v>04-Contracted Services</v>
      </c>
      <c r="E10" s="54" t="s">
        <v>26</v>
      </c>
      <c r="F10" s="54" t="s">
        <v>35</v>
      </c>
      <c r="G10" s="58" t="s">
        <v>36</v>
      </c>
      <c r="H10" s="57"/>
      <c r="I10" s="84">
        <v>961748</v>
      </c>
      <c r="J10" s="57"/>
      <c r="K10" s="84">
        <v>105580</v>
      </c>
      <c r="L10" s="57"/>
      <c r="M10" s="84">
        <v>108063</v>
      </c>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customHeight="1" x14ac:dyDescent="0.3">
      <c r="A11" s="60"/>
      <c r="B11" s="61"/>
      <c r="C11" s="62"/>
      <c r="D11" s="62"/>
      <c r="E11" s="62"/>
      <c r="F11" s="62"/>
      <c r="G11" s="63" t="s">
        <v>37</v>
      </c>
      <c r="H11" s="64">
        <f>H5</f>
        <v>94</v>
      </c>
      <c r="I11" s="65">
        <f>SUM(I5:I10)</f>
        <v>10752226</v>
      </c>
      <c r="J11" s="64">
        <f>J5</f>
        <v>101</v>
      </c>
      <c r="K11" s="65">
        <f>SUM(K5:K10)</f>
        <v>10839126</v>
      </c>
      <c r="L11" s="64">
        <f>L5</f>
        <v>108</v>
      </c>
      <c r="M11" s="65">
        <f>SUM(M5:M10)</f>
        <v>11092658</v>
      </c>
      <c r="N11" s="66">
        <f>SUM(I11+K11+M11)</f>
        <v>32684010</v>
      </c>
      <c r="P11" t="str">
        <f t="shared" si="1"/>
        <v>-</v>
      </c>
      <c r="Q11" t="str">
        <f>IFERROR(VLOOKUP($P11,'Short Crosswalk'!$A$1:$G$29,4,0),"")</f>
        <v/>
      </c>
      <c r="R11" t="str">
        <f>IFERROR(VLOOKUP($P11,'Short Crosswalk'!$A$1:$G$29,7,0),"")</f>
        <v/>
      </c>
      <c r="S11" t="str">
        <f t="shared" si="2"/>
        <v xml:space="preserve"> </v>
      </c>
      <c r="T11" t="str">
        <f t="shared" si="3"/>
        <v/>
      </c>
    </row>
    <row r="12" spans="1:20" ht="26.5" customHeight="1" x14ac:dyDescent="0.25">
      <c r="A12" s="106" t="s">
        <v>38</v>
      </c>
      <c r="B12" s="95" t="s">
        <v>39</v>
      </c>
      <c r="C12" s="54" t="str">
        <f t="shared" ref="C12:D16" si="4">Q12</f>
        <v>Instruction</v>
      </c>
      <c r="D12" s="54" t="str">
        <f t="shared" si="4"/>
        <v>01-Professional Salaries</v>
      </c>
      <c r="E12" s="54" t="s">
        <v>40</v>
      </c>
      <c r="F12" s="54" t="s">
        <v>41</v>
      </c>
      <c r="G12" s="58" t="s">
        <v>42</v>
      </c>
      <c r="H12" s="41">
        <v>5</v>
      </c>
      <c r="I12" s="40">
        <v>660154</v>
      </c>
      <c r="J12" s="41">
        <v>5</v>
      </c>
      <c r="K12" s="40">
        <v>676259</v>
      </c>
      <c r="L12" s="41">
        <v>5</v>
      </c>
      <c r="M12" s="40">
        <v>692757</v>
      </c>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37.5" customHeight="1" x14ac:dyDescent="0.25">
      <c r="A13" s="106"/>
      <c r="B13" s="95"/>
      <c r="C13" s="54" t="str">
        <f t="shared" si="4"/>
        <v>Teachers</v>
      </c>
      <c r="D13" s="54" t="str">
        <f t="shared" si="4"/>
        <v>01-Professional Salaries</v>
      </c>
      <c r="E13" s="54" t="s">
        <v>40</v>
      </c>
      <c r="F13" s="54" t="s">
        <v>43</v>
      </c>
      <c r="G13" s="58" t="s">
        <v>44</v>
      </c>
      <c r="H13" s="41">
        <v>30</v>
      </c>
      <c r="I13" s="40">
        <v>2384880</v>
      </c>
      <c r="J13" s="41">
        <v>30</v>
      </c>
      <c r="K13" s="40">
        <v>2430237</v>
      </c>
      <c r="L13" s="41">
        <v>0</v>
      </c>
      <c r="M13" s="40">
        <v>2497600</v>
      </c>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33" customHeight="1" x14ac:dyDescent="0.25">
      <c r="A14" s="106"/>
      <c r="B14" s="95"/>
      <c r="C14" s="54" t="str">
        <f t="shared" si="4"/>
        <v xml:space="preserve">Instructional Materials, Equipment and Technology </v>
      </c>
      <c r="D14" s="54" t="str">
        <f t="shared" si="4"/>
        <v>05-Supplies and Materials</v>
      </c>
      <c r="E14" s="54" t="s">
        <v>28</v>
      </c>
      <c r="F14" s="54" t="s">
        <v>29</v>
      </c>
      <c r="G14" s="58" t="s">
        <v>45</v>
      </c>
      <c r="H14" s="57"/>
      <c r="I14" s="40">
        <v>1000000</v>
      </c>
      <c r="J14" s="57"/>
      <c r="K14" s="40">
        <v>1200000</v>
      </c>
      <c r="L14" s="57"/>
      <c r="M14" s="40">
        <v>1400000</v>
      </c>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4" customHeight="1" x14ac:dyDescent="0.25">
      <c r="A15" s="106"/>
      <c r="B15" s="95"/>
      <c r="C15" s="54" t="str">
        <f t="shared" si="4"/>
        <v>Professional Development</v>
      </c>
      <c r="D15" s="54" t="str">
        <f t="shared" si="4"/>
        <v>04-Contracted Services</v>
      </c>
      <c r="E15" s="54" t="s">
        <v>26</v>
      </c>
      <c r="F15" s="54" t="s">
        <v>31</v>
      </c>
      <c r="G15" s="58" t="s">
        <v>46</v>
      </c>
      <c r="H15" s="57"/>
      <c r="I15" s="40"/>
      <c r="J15" s="57"/>
      <c r="K15" s="40"/>
      <c r="L15" s="57"/>
      <c r="M15" s="40"/>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4" customHeight="1" x14ac:dyDescent="0.25">
      <c r="A16" s="106"/>
      <c r="B16" s="95"/>
      <c r="C16" s="54" t="str">
        <f t="shared" si="4"/>
        <v xml:space="preserve">Benefits and Fixed Charges </v>
      </c>
      <c r="D16" s="54" t="str">
        <f t="shared" si="4"/>
        <v>04-Contracted Services</v>
      </c>
      <c r="E16" s="54" t="s">
        <v>26</v>
      </c>
      <c r="F16" s="54" t="s">
        <v>35</v>
      </c>
      <c r="G16" s="58" t="s">
        <v>36</v>
      </c>
      <c r="H16" s="57"/>
      <c r="I16" s="84">
        <v>66105</v>
      </c>
      <c r="J16" s="57"/>
      <c r="K16" s="84">
        <v>67625</v>
      </c>
      <c r="L16" s="57"/>
      <c r="M16" s="84">
        <v>69276</v>
      </c>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3.5" customHeight="1" x14ac:dyDescent="0.3">
      <c r="A17" s="60"/>
      <c r="B17" s="61"/>
      <c r="C17" s="62"/>
      <c r="D17" s="62"/>
      <c r="E17" s="62"/>
      <c r="F17" s="62"/>
      <c r="G17" s="63" t="s">
        <v>37</v>
      </c>
      <c r="H17" s="64">
        <f>H12+H13</f>
        <v>35</v>
      </c>
      <c r="I17" s="65">
        <f>SUM(I12:I16)</f>
        <v>4111139</v>
      </c>
      <c r="J17" s="64">
        <f>J12+J13</f>
        <v>35</v>
      </c>
      <c r="K17" s="65">
        <f>SUM(K12:K16)</f>
        <v>4374121</v>
      </c>
      <c r="L17" s="64">
        <f>L12+L13</f>
        <v>5</v>
      </c>
      <c r="M17" s="65">
        <f>SUM(M12:M16)</f>
        <v>4659633</v>
      </c>
      <c r="N17" s="66">
        <f>SUM(I17+K17+M17)</f>
        <v>13144893</v>
      </c>
      <c r="P17" t="str">
        <f t="shared" si="1"/>
        <v>-</v>
      </c>
      <c r="Q17" t="str">
        <f>IFERROR(VLOOKUP($P17,'Short Crosswalk'!$A$1:$G$29,4,0),"")</f>
        <v/>
      </c>
      <c r="R17" t="str">
        <f>IFERROR(VLOOKUP($P17,'Short Crosswalk'!$A$1:$G$29,7,0),"")</f>
        <v/>
      </c>
      <c r="S17" t="str">
        <f t="shared" si="2"/>
        <v xml:space="preserve"> </v>
      </c>
      <c r="T17" t="str">
        <f t="shared" si="3"/>
        <v/>
      </c>
    </row>
    <row r="18" spans="1:20" ht="24" customHeight="1" x14ac:dyDescent="0.25">
      <c r="A18" s="94" t="s">
        <v>47</v>
      </c>
      <c r="B18" s="95" t="s">
        <v>48</v>
      </c>
      <c r="C18" s="54" t="str">
        <f t="shared" ref="C18:D21" si="5">Q18</f>
        <v>Pupil Services</v>
      </c>
      <c r="D18" s="54" t="str">
        <f t="shared" si="5"/>
        <v>03-Other Salaries</v>
      </c>
      <c r="E18" s="54" t="s">
        <v>23</v>
      </c>
      <c r="F18" s="54" t="s">
        <v>49</v>
      </c>
      <c r="G18" s="58" t="s">
        <v>50</v>
      </c>
      <c r="H18" s="41">
        <v>25</v>
      </c>
      <c r="I18" s="40">
        <v>1409166</v>
      </c>
      <c r="J18" s="41">
        <v>28</v>
      </c>
      <c r="K18" s="40">
        <v>1579668</v>
      </c>
      <c r="L18" s="41">
        <v>28</v>
      </c>
      <c r="M18" s="40">
        <v>1611261</v>
      </c>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4" customHeight="1" x14ac:dyDescent="0.25">
      <c r="A19" s="94"/>
      <c r="B19" s="95"/>
      <c r="C19" s="54" t="str">
        <f t="shared" si="5"/>
        <v>Professional Development</v>
      </c>
      <c r="D19" s="54" t="str">
        <f t="shared" si="5"/>
        <v>04-Contracted Services</v>
      </c>
      <c r="E19" s="54" t="s">
        <v>26</v>
      </c>
      <c r="F19" s="54" t="s">
        <v>31</v>
      </c>
      <c r="G19" s="58" t="s">
        <v>51</v>
      </c>
      <c r="H19" s="57"/>
      <c r="I19" s="40">
        <v>10000</v>
      </c>
      <c r="J19" s="57"/>
      <c r="K19" s="40">
        <v>10200</v>
      </c>
      <c r="L19" s="57"/>
      <c r="M19" s="40">
        <v>10400</v>
      </c>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47.5" customHeight="1" x14ac:dyDescent="0.25">
      <c r="A20" s="94"/>
      <c r="B20" s="95"/>
      <c r="C20" s="54" t="str">
        <f t="shared" si="5"/>
        <v>Teachers</v>
      </c>
      <c r="D20" s="54" t="str">
        <f t="shared" si="5"/>
        <v>01-Professional Salaries</v>
      </c>
      <c r="E20" s="54" t="s">
        <v>52</v>
      </c>
      <c r="F20" s="54" t="s">
        <v>43</v>
      </c>
      <c r="G20" s="58" t="s">
        <v>53</v>
      </c>
      <c r="H20" s="57"/>
      <c r="I20" s="40">
        <v>15000</v>
      </c>
      <c r="J20" s="57"/>
      <c r="K20" s="40">
        <v>15300</v>
      </c>
      <c r="L20" s="57"/>
      <c r="M20" s="40">
        <v>15606</v>
      </c>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7" customHeight="1" x14ac:dyDescent="0.25">
      <c r="A21" s="94"/>
      <c r="B21" s="95"/>
      <c r="C21" s="54" t="str">
        <f t="shared" si="5"/>
        <v xml:space="preserve">Benefits and Fixed Charges </v>
      </c>
      <c r="D21" s="54" t="str">
        <f t="shared" si="5"/>
        <v>04-Contracted Services</v>
      </c>
      <c r="E21" s="54" t="s">
        <v>26</v>
      </c>
      <c r="F21" s="54" t="s">
        <v>35</v>
      </c>
      <c r="G21" s="58" t="s">
        <v>36</v>
      </c>
      <c r="H21" s="57"/>
      <c r="I21" s="84">
        <v>140916</v>
      </c>
      <c r="J21" s="57"/>
      <c r="K21" s="84">
        <v>157967</v>
      </c>
      <c r="L21" s="57"/>
      <c r="M21" s="84">
        <v>161126</v>
      </c>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customHeight="1" x14ac:dyDescent="0.3">
      <c r="A22" s="60"/>
      <c r="B22" s="61"/>
      <c r="C22" s="62"/>
      <c r="D22" s="62"/>
      <c r="E22" s="62"/>
      <c r="F22" s="62"/>
      <c r="G22" s="63" t="s">
        <v>37</v>
      </c>
      <c r="H22" s="64">
        <f>H18</f>
        <v>25</v>
      </c>
      <c r="I22" s="65">
        <f>SUM(I18:I21)</f>
        <v>1575082</v>
      </c>
      <c r="J22" s="64">
        <f>J18</f>
        <v>28</v>
      </c>
      <c r="K22" s="65">
        <f>SUM(K18:K21)</f>
        <v>1763135</v>
      </c>
      <c r="L22" s="64">
        <f>L18</f>
        <v>28</v>
      </c>
      <c r="M22" s="65">
        <f>SUM(M18:M21)</f>
        <v>1798393</v>
      </c>
      <c r="N22" s="66">
        <f>SUM(I22+K22+M22)</f>
        <v>5136610</v>
      </c>
      <c r="P22" t="str">
        <f t="shared" si="1"/>
        <v>-</v>
      </c>
      <c r="Q22" t="str">
        <f>IFERROR(VLOOKUP($P22,'Short Crosswalk'!$A$1:$G$29,4,0),"")</f>
        <v/>
      </c>
      <c r="R22" t="str">
        <f>IFERROR(VLOOKUP($P22,'Short Crosswalk'!$A$1:$G$29,7,0),"")</f>
        <v/>
      </c>
      <c r="S22" t="str">
        <f t="shared" si="2"/>
        <v xml:space="preserve"> </v>
      </c>
      <c r="T22" t="str">
        <f t="shared" si="3"/>
        <v/>
      </c>
    </row>
    <row r="23" spans="1:20" ht="34.5" customHeight="1" x14ac:dyDescent="0.25">
      <c r="A23" s="103" t="s">
        <v>54</v>
      </c>
      <c r="B23" s="95" t="s">
        <v>55</v>
      </c>
      <c r="C23" s="54" t="str">
        <f t="shared" ref="C23:D27" si="6">Q23</f>
        <v>Instruction</v>
      </c>
      <c r="D23" s="54" t="str">
        <f t="shared" si="6"/>
        <v>01-Professional Salaries</v>
      </c>
      <c r="E23" s="54" t="s">
        <v>40</v>
      </c>
      <c r="F23" s="54" t="s">
        <v>41</v>
      </c>
      <c r="G23" s="58" t="s">
        <v>56</v>
      </c>
      <c r="H23" s="41">
        <v>4</v>
      </c>
      <c r="I23" s="40">
        <v>480000</v>
      </c>
      <c r="J23" s="41">
        <v>4</v>
      </c>
      <c r="K23" s="40">
        <v>489600</v>
      </c>
      <c r="L23" s="41">
        <v>4</v>
      </c>
      <c r="M23" s="40">
        <v>499392</v>
      </c>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7" customHeight="1" x14ac:dyDescent="0.25">
      <c r="A24" s="103"/>
      <c r="B24" s="95"/>
      <c r="C24" s="54" t="str">
        <f t="shared" si="6"/>
        <v>Teachers</v>
      </c>
      <c r="D24" s="54" t="str">
        <f t="shared" si="6"/>
        <v>01-Professional Salaries</v>
      </c>
      <c r="E24" s="54" t="s">
        <v>52</v>
      </c>
      <c r="F24" s="54" t="s">
        <v>43</v>
      </c>
      <c r="G24" s="58" t="s">
        <v>57</v>
      </c>
      <c r="H24" s="57"/>
      <c r="I24" s="40"/>
      <c r="J24" s="57"/>
      <c r="K24" s="40"/>
      <c r="L24" s="57"/>
      <c r="M24" s="40"/>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31.5" x14ac:dyDescent="0.25">
      <c r="A25" s="103"/>
      <c r="B25" s="95"/>
      <c r="C25" s="54" t="str">
        <f t="shared" si="6"/>
        <v xml:space="preserve">Instructional Materials, Equipment and Technology </v>
      </c>
      <c r="D25" s="54" t="str">
        <f t="shared" si="6"/>
        <v>05-Supplies and Materials</v>
      </c>
      <c r="E25" s="54" t="s">
        <v>28</v>
      </c>
      <c r="F25" s="54" t="s">
        <v>29</v>
      </c>
      <c r="G25" s="58" t="s">
        <v>58</v>
      </c>
      <c r="H25" s="57"/>
      <c r="I25" s="40">
        <v>359000</v>
      </c>
      <c r="J25" s="57"/>
      <c r="K25" s="40">
        <v>359000</v>
      </c>
      <c r="L25" s="57"/>
      <c r="M25" s="40">
        <v>359000</v>
      </c>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4" customHeight="1" x14ac:dyDescent="0.25">
      <c r="A26" s="103"/>
      <c r="B26" s="95"/>
      <c r="C26" s="54" t="str">
        <f t="shared" si="6"/>
        <v>Professional Development</v>
      </c>
      <c r="D26" s="54" t="str">
        <f t="shared" si="6"/>
        <v>04-Contracted Services</v>
      </c>
      <c r="E26" s="54" t="s">
        <v>26</v>
      </c>
      <c r="F26" s="54" t="s">
        <v>31</v>
      </c>
      <c r="G26" s="58" t="s">
        <v>59</v>
      </c>
      <c r="H26" s="57"/>
      <c r="I26" s="40">
        <v>12000</v>
      </c>
      <c r="J26" s="57"/>
      <c r="K26" s="40">
        <v>15000</v>
      </c>
      <c r="L26" s="57"/>
      <c r="M26" s="40">
        <v>10000</v>
      </c>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3.5" customHeight="1" x14ac:dyDescent="0.25">
      <c r="A27" s="103"/>
      <c r="B27" s="95"/>
      <c r="C27" s="54" t="str">
        <f t="shared" si="6"/>
        <v xml:space="preserve">Benefits and Fixed Charges </v>
      </c>
      <c r="D27" s="54" t="str">
        <f t="shared" si="6"/>
        <v>04-Contracted Services</v>
      </c>
      <c r="E27" s="54" t="s">
        <v>26</v>
      </c>
      <c r="F27" s="54" t="s">
        <v>35</v>
      </c>
      <c r="G27" s="58" t="s">
        <v>36</v>
      </c>
      <c r="H27" s="57"/>
      <c r="I27" s="84">
        <v>48000</v>
      </c>
      <c r="J27" s="57"/>
      <c r="K27" s="84">
        <v>48960</v>
      </c>
      <c r="L27" s="57"/>
      <c r="M27" s="84">
        <v>49939</v>
      </c>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customHeight="1" x14ac:dyDescent="0.3">
      <c r="A28" s="103"/>
      <c r="B28" s="61"/>
      <c r="C28" s="62"/>
      <c r="D28" s="62"/>
      <c r="E28" s="62"/>
      <c r="F28" s="62"/>
      <c r="G28" s="63" t="s">
        <v>37</v>
      </c>
      <c r="H28" s="64">
        <f>H23</f>
        <v>4</v>
      </c>
      <c r="I28" s="65">
        <f>SUM(I23:I27)</f>
        <v>899000</v>
      </c>
      <c r="J28" s="64">
        <f>J23</f>
        <v>4</v>
      </c>
      <c r="K28" s="65">
        <f>SUM(K23:K27)</f>
        <v>912560</v>
      </c>
      <c r="L28" s="64">
        <f>L23</f>
        <v>4</v>
      </c>
      <c r="M28" s="65">
        <f>SUM(M23:M27)</f>
        <v>918331</v>
      </c>
      <c r="N28" s="66">
        <f>SUM(I28+K28+M28)</f>
        <v>2729891</v>
      </c>
      <c r="P28" t="str">
        <f t="shared" si="1"/>
        <v>-</v>
      </c>
      <c r="Q28" t="str">
        <f>IFERROR(VLOOKUP($P28,'Short Crosswalk'!$A$1:$G$29,4,0),"")</f>
        <v/>
      </c>
      <c r="R28" t="str">
        <f>IFERROR(VLOOKUP($P28,'Short Crosswalk'!$A$1:$G$29,7,0),"")</f>
        <v/>
      </c>
      <c r="S28" t="str">
        <f t="shared" si="2"/>
        <v xml:space="preserve"> </v>
      </c>
      <c r="T28" t="str">
        <f t="shared" si="3"/>
        <v/>
      </c>
    </row>
    <row r="29" spans="1:20" ht="28.5" customHeight="1" x14ac:dyDescent="0.25">
      <c r="A29" s="103"/>
      <c r="B29" s="95" t="s">
        <v>60</v>
      </c>
      <c r="C29" s="54" t="str">
        <f t="shared" ref="C29:D34" si="7">Q29</f>
        <v>Instruction</v>
      </c>
      <c r="D29" s="54" t="str">
        <f t="shared" si="7"/>
        <v>01-Professional Salaries</v>
      </c>
      <c r="E29" s="54" t="s">
        <v>40</v>
      </c>
      <c r="F29" s="54" t="s">
        <v>41</v>
      </c>
      <c r="G29" s="58" t="s">
        <v>61</v>
      </c>
      <c r="H29" s="41">
        <v>2</v>
      </c>
      <c r="I29" s="40">
        <v>332056</v>
      </c>
      <c r="J29" s="41">
        <v>2</v>
      </c>
      <c r="K29" s="40">
        <v>339375</v>
      </c>
      <c r="L29" s="41"/>
      <c r="M29" s="40">
        <v>347864</v>
      </c>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4" customHeight="1" x14ac:dyDescent="0.25">
      <c r="A30" s="103"/>
      <c r="B30" s="95"/>
      <c r="C30" s="54" t="str">
        <f t="shared" si="7"/>
        <v>Teachers</v>
      </c>
      <c r="D30" s="54" t="str">
        <f t="shared" si="7"/>
        <v>01-Professional Salaries</v>
      </c>
      <c r="E30" s="54" t="s">
        <v>40</v>
      </c>
      <c r="F30" s="54" t="s">
        <v>43</v>
      </c>
      <c r="G30" s="58" t="s">
        <v>62</v>
      </c>
      <c r="H30" s="41"/>
      <c r="I30" s="40"/>
      <c r="J30" s="41"/>
      <c r="K30" s="40"/>
      <c r="L30" s="41"/>
      <c r="M30" s="40"/>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37" customHeight="1" x14ac:dyDescent="0.25">
      <c r="A31" s="103"/>
      <c r="B31" s="95"/>
      <c r="C31" s="54" t="str">
        <f t="shared" si="7"/>
        <v xml:space="preserve">Instructional Materials, Equipment and Technology </v>
      </c>
      <c r="D31" s="54" t="str">
        <f t="shared" si="7"/>
        <v>05-Supplies and Materials</v>
      </c>
      <c r="E31" s="54" t="s">
        <v>28</v>
      </c>
      <c r="F31" s="54" t="s">
        <v>29</v>
      </c>
      <c r="G31" s="58" t="s">
        <v>63</v>
      </c>
      <c r="H31" s="57"/>
      <c r="I31" s="40"/>
      <c r="J31" s="57"/>
      <c r="K31" s="40"/>
      <c r="L31" s="57"/>
      <c r="M31" s="40">
        <v>1000000</v>
      </c>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33" customHeight="1" x14ac:dyDescent="0.25">
      <c r="A32" s="103"/>
      <c r="B32" s="95"/>
      <c r="C32" s="54" t="str">
        <f t="shared" si="7"/>
        <v xml:space="preserve">Instructional Materials, Equipment and Technology </v>
      </c>
      <c r="D32" s="54" t="str">
        <f t="shared" si="7"/>
        <v>06-Other Expenses</v>
      </c>
      <c r="E32" s="54" t="s">
        <v>26</v>
      </c>
      <c r="F32" s="54" t="s">
        <v>29</v>
      </c>
      <c r="G32" s="58" t="s">
        <v>64</v>
      </c>
      <c r="H32" s="57"/>
      <c r="I32" s="40">
        <v>151000</v>
      </c>
      <c r="J32" s="57"/>
      <c r="K32" s="40">
        <v>600000</v>
      </c>
      <c r="L32" s="57"/>
      <c r="M32" s="40"/>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4" customHeight="1" x14ac:dyDescent="0.25">
      <c r="A33" s="103"/>
      <c r="B33" s="95"/>
      <c r="C33" s="54" t="str">
        <f t="shared" si="7"/>
        <v>Professional Development</v>
      </c>
      <c r="D33" s="54" t="str">
        <f t="shared" si="7"/>
        <v>04-Contracted Services</v>
      </c>
      <c r="E33" s="54" t="s">
        <v>26</v>
      </c>
      <c r="F33" s="54" t="s">
        <v>31</v>
      </c>
      <c r="G33" s="58" t="s">
        <v>65</v>
      </c>
      <c r="H33" s="57"/>
      <c r="I33" s="40">
        <v>20000</v>
      </c>
      <c r="J33" s="57"/>
      <c r="K33" s="40">
        <v>22000</v>
      </c>
      <c r="L33" s="57"/>
      <c r="M33" s="40">
        <v>25000</v>
      </c>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6.5" customHeight="1" x14ac:dyDescent="0.25">
      <c r="A34" s="103"/>
      <c r="B34" s="95"/>
      <c r="C34" s="54" t="str">
        <f t="shared" si="7"/>
        <v xml:space="preserve">Benefits and Fixed Charges </v>
      </c>
      <c r="D34" s="54" t="str">
        <f t="shared" si="7"/>
        <v>04-Contracted Services</v>
      </c>
      <c r="E34" s="54" t="s">
        <v>26</v>
      </c>
      <c r="F34" s="54" t="s">
        <v>35</v>
      </c>
      <c r="G34" s="58" t="s">
        <v>36</v>
      </c>
      <c r="H34" s="57"/>
      <c r="I34" s="84">
        <v>33205</v>
      </c>
      <c r="J34" s="57"/>
      <c r="K34" s="84">
        <v>33937</v>
      </c>
      <c r="L34" s="57"/>
      <c r="M34" s="84">
        <v>34786</v>
      </c>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customHeight="1" x14ac:dyDescent="0.3">
      <c r="A35" s="60"/>
      <c r="B35" s="61"/>
      <c r="C35" s="62"/>
      <c r="D35" s="62"/>
      <c r="E35" s="62"/>
      <c r="F35" s="62"/>
      <c r="G35" s="63" t="s">
        <v>37</v>
      </c>
      <c r="H35" s="64">
        <f>H29+H30</f>
        <v>2</v>
      </c>
      <c r="I35" s="65">
        <f>SUM(I29:I34)</f>
        <v>536261</v>
      </c>
      <c r="J35" s="64">
        <f>J29+J30</f>
        <v>2</v>
      </c>
      <c r="K35" s="65">
        <f>SUM(K29:K34)</f>
        <v>995312</v>
      </c>
      <c r="L35" s="64">
        <f>L29+L30</f>
        <v>0</v>
      </c>
      <c r="M35" s="65">
        <f>SUM(M29:M34)</f>
        <v>1407650</v>
      </c>
      <c r="N35" s="66">
        <f>SUM(I35+K35+M35)</f>
        <v>2939223</v>
      </c>
      <c r="P35" t="str">
        <f t="shared" si="1"/>
        <v>-</v>
      </c>
      <c r="Q35" t="str">
        <f>IFERROR(VLOOKUP($P35,'Short Crosswalk'!$A$1:$G$29,4,0),"")</f>
        <v/>
      </c>
      <c r="R35" t="str">
        <f>IFERROR(VLOOKUP($P35,'Short Crosswalk'!$A$1:$G$29,7,0),"")</f>
        <v/>
      </c>
      <c r="S35" t="str">
        <f t="shared" si="2"/>
        <v xml:space="preserve"> </v>
      </c>
      <c r="T35" t="str">
        <f t="shared" si="3"/>
        <v/>
      </c>
    </row>
    <row r="36" spans="1:20" ht="38.5" customHeight="1" x14ac:dyDescent="0.25">
      <c r="A36" s="101" t="s">
        <v>66</v>
      </c>
      <c r="B36" s="95" t="s">
        <v>67</v>
      </c>
      <c r="C36" s="54" t="str">
        <f>Q36</f>
        <v>Professional Development</v>
      </c>
      <c r="D36" s="54" t="str">
        <f>R36</f>
        <v>04-Contracted Services</v>
      </c>
      <c r="E36" s="54" t="s">
        <v>26</v>
      </c>
      <c r="F36" s="54" t="s">
        <v>31</v>
      </c>
      <c r="G36" s="58" t="s">
        <v>68</v>
      </c>
      <c r="H36" s="57"/>
      <c r="I36" s="40">
        <v>21000</v>
      </c>
      <c r="J36" s="57"/>
      <c r="K36" s="40">
        <v>22000</v>
      </c>
      <c r="L36" s="57"/>
      <c r="M36" s="40">
        <v>23000</v>
      </c>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7" customHeight="1" x14ac:dyDescent="0.25">
      <c r="A37" s="101"/>
      <c r="B37" s="95"/>
      <c r="C37" s="54" t="str">
        <f>Q37</f>
        <v>Teachers</v>
      </c>
      <c r="D37" s="54" t="str">
        <f>R37</f>
        <v>01-Professional Salaries</v>
      </c>
      <c r="E37" s="54" t="s">
        <v>52</v>
      </c>
      <c r="F37" s="54" t="s">
        <v>43</v>
      </c>
      <c r="G37" s="58" t="s">
        <v>69</v>
      </c>
      <c r="H37" s="57"/>
      <c r="I37" s="40"/>
      <c r="J37" s="57"/>
      <c r="K37" s="40"/>
      <c r="L37" s="57"/>
      <c r="M37" s="40"/>
      <c r="P37" t="str">
        <f t="shared" ref="P37:P68" si="8">_xlfn.CONCAT(F37,"-",E37)</f>
        <v>Classroom &amp; Specialist Teachers-Stipends</v>
      </c>
      <c r="Q37" t="str">
        <f>IFERROR(VLOOKUP($P37,'Short Crosswalk'!$A$1:$G$29,4,0),"")</f>
        <v>Teachers</v>
      </c>
      <c r="R37" t="str">
        <f>IFERROR(VLOOKUP($P37,'Short Crosswalk'!$A$1:$G$29,7,0),"")</f>
        <v>01-Professional Salaries</v>
      </c>
      <c r="S37" t="str">
        <f t="shared" ref="S37:S68" si="9">_xlfn.CONCAT(Q37," ", R37)</f>
        <v>Teachers 01-Professional Salaries</v>
      </c>
      <c r="T37">
        <f t="shared" ref="T37:T68" si="10">IFERROR(VALUE(LEFT(D37,2)),"")</f>
        <v>1</v>
      </c>
    </row>
    <row r="38" spans="1:20" ht="13.5" customHeight="1" x14ac:dyDescent="0.3">
      <c r="A38" s="101"/>
      <c r="B38" s="61"/>
      <c r="C38" s="62"/>
      <c r="D38" s="62"/>
      <c r="E38" s="62"/>
      <c r="F38" s="62"/>
      <c r="G38" s="63" t="s">
        <v>37</v>
      </c>
      <c r="H38" s="67"/>
      <c r="I38" s="65">
        <f>SUM(I36:I37)</f>
        <v>21000</v>
      </c>
      <c r="J38" s="64"/>
      <c r="K38" s="65">
        <f>SUM(K36:K37)</f>
        <v>22000</v>
      </c>
      <c r="L38" s="64"/>
      <c r="M38" s="65">
        <f>SUM(M36:M37)</f>
        <v>23000</v>
      </c>
      <c r="N38" s="66">
        <f>SUM(I38+K38+M38)</f>
        <v>66000</v>
      </c>
      <c r="P38" t="str">
        <f t="shared" si="8"/>
        <v>-</v>
      </c>
      <c r="Q38" t="str">
        <f>IFERROR(VLOOKUP($P38,'Short Crosswalk'!$A$1:$G$29,4,0),"")</f>
        <v/>
      </c>
      <c r="R38" t="str">
        <f>IFERROR(VLOOKUP($P38,'Short Crosswalk'!$A$1:$G$29,7,0),"")</f>
        <v/>
      </c>
      <c r="S38" t="str">
        <f t="shared" si="9"/>
        <v xml:space="preserve"> </v>
      </c>
      <c r="T38" t="str">
        <f t="shared" si="10"/>
        <v/>
      </c>
    </row>
    <row r="39" spans="1:20" ht="37.5" customHeight="1" x14ac:dyDescent="0.25">
      <c r="A39" s="101"/>
      <c r="B39" s="102" t="s">
        <v>70</v>
      </c>
      <c r="C39" s="54" t="str">
        <f>Q39</f>
        <v>Professional Development</v>
      </c>
      <c r="D39" s="54" t="str">
        <f>R39</f>
        <v>04-Contracted Services</v>
      </c>
      <c r="E39" s="54" t="s">
        <v>26</v>
      </c>
      <c r="F39" s="54" t="s">
        <v>31</v>
      </c>
      <c r="G39" s="58" t="s">
        <v>71</v>
      </c>
      <c r="H39" s="57"/>
      <c r="I39" s="40">
        <v>8000</v>
      </c>
      <c r="J39" s="57"/>
      <c r="K39" s="40">
        <v>10000</v>
      </c>
      <c r="L39" s="57"/>
      <c r="M39" s="40">
        <v>12000</v>
      </c>
      <c r="P39" t="str">
        <f t="shared" si="8"/>
        <v>Professional Development-Contractual Services</v>
      </c>
      <c r="Q39" t="str">
        <f>IFERROR(VLOOKUP($P39,'Short Crosswalk'!$A$1:$G$29,4,0),"")</f>
        <v>Professional Development</v>
      </c>
      <c r="R39" t="str">
        <f>IFERROR(VLOOKUP($P39,'Short Crosswalk'!$A$1:$G$29,7,0),"")</f>
        <v>04-Contracted Services</v>
      </c>
      <c r="S39" t="str">
        <f t="shared" si="9"/>
        <v>Professional Development 04-Contracted Services</v>
      </c>
      <c r="T39">
        <f t="shared" si="10"/>
        <v>4</v>
      </c>
    </row>
    <row r="40" spans="1:20" ht="25.5" customHeight="1" x14ac:dyDescent="0.25">
      <c r="A40" s="101"/>
      <c r="B40" s="102"/>
      <c r="C40" s="54" t="str">
        <f>Q40</f>
        <v>Teachers</v>
      </c>
      <c r="D40" s="54" t="str">
        <f>R40</f>
        <v>01-Professional Salaries</v>
      </c>
      <c r="E40" s="54" t="s">
        <v>52</v>
      </c>
      <c r="F40" s="54" t="s">
        <v>43</v>
      </c>
      <c r="G40" s="58" t="s">
        <v>72</v>
      </c>
      <c r="H40" s="57"/>
      <c r="I40" s="40"/>
      <c r="J40" s="57"/>
      <c r="K40" s="40"/>
      <c r="L40" s="57"/>
      <c r="M40" s="40"/>
      <c r="P40" t="str">
        <f t="shared" si="8"/>
        <v>Classroom &amp; Specialist Teachers-Stipends</v>
      </c>
      <c r="Q40" t="str">
        <f>IFERROR(VLOOKUP($P40,'Short Crosswalk'!$A$1:$G$29,4,0),"")</f>
        <v>Teachers</v>
      </c>
      <c r="R40" t="str">
        <f>IFERROR(VLOOKUP($P40,'Short Crosswalk'!$A$1:$G$29,7,0),"")</f>
        <v>01-Professional Salaries</v>
      </c>
      <c r="S40" t="str">
        <f t="shared" si="9"/>
        <v>Teachers 01-Professional Salaries</v>
      </c>
      <c r="T40">
        <f t="shared" si="10"/>
        <v>1</v>
      </c>
    </row>
    <row r="41" spans="1:20" ht="13.5" customHeight="1" x14ac:dyDescent="0.3">
      <c r="A41" s="101"/>
      <c r="B41" s="61"/>
      <c r="C41" s="62"/>
      <c r="D41" s="62"/>
      <c r="E41" s="62"/>
      <c r="F41" s="62"/>
      <c r="G41" s="63" t="s">
        <v>37</v>
      </c>
      <c r="H41" s="67"/>
      <c r="I41" s="65">
        <f>SUM(I39:I40)</f>
        <v>8000</v>
      </c>
      <c r="J41" s="64"/>
      <c r="K41" s="65">
        <f>SUM(K39:K40)</f>
        <v>10000</v>
      </c>
      <c r="L41" s="64"/>
      <c r="M41" s="65">
        <f>SUM(M39:M40)</f>
        <v>12000</v>
      </c>
      <c r="N41" s="66">
        <f>SUM(I41+K41+M41)</f>
        <v>30000</v>
      </c>
      <c r="P41" t="str">
        <f t="shared" si="8"/>
        <v>-</v>
      </c>
      <c r="Q41" t="str">
        <f>IFERROR(VLOOKUP($P41,'Short Crosswalk'!$A$1:$G$29,4,0),"")</f>
        <v/>
      </c>
      <c r="R41" t="str">
        <f>IFERROR(VLOOKUP($P41,'Short Crosswalk'!$A$1:$G$29,7,0),"")</f>
        <v/>
      </c>
      <c r="S41" t="str">
        <f t="shared" si="9"/>
        <v xml:space="preserve"> </v>
      </c>
      <c r="T41" t="str">
        <f t="shared" si="10"/>
        <v/>
      </c>
    </row>
    <row r="42" spans="1:20" ht="78" customHeight="1" x14ac:dyDescent="0.25">
      <c r="A42" s="101"/>
      <c r="B42" s="95" t="s">
        <v>73</v>
      </c>
      <c r="C42" s="54" t="str">
        <f t="shared" ref="C42:D45" si="11">Q42</f>
        <v>Teachers</v>
      </c>
      <c r="D42" s="54" t="str">
        <f t="shared" si="11"/>
        <v>01-Professional Salaries</v>
      </c>
      <c r="E42" s="54" t="s">
        <v>40</v>
      </c>
      <c r="F42" s="54" t="s">
        <v>43</v>
      </c>
      <c r="G42" s="58" t="s">
        <v>74</v>
      </c>
      <c r="H42" s="41">
        <v>64</v>
      </c>
      <c r="I42" s="40">
        <v>6209400</v>
      </c>
      <c r="J42" s="41">
        <v>64</v>
      </c>
      <c r="K42" s="40">
        <v>6364634</v>
      </c>
      <c r="L42" s="41">
        <v>64</v>
      </c>
      <c r="M42" s="40">
        <v>6523751</v>
      </c>
      <c r="P42" t="str">
        <f t="shared" si="8"/>
        <v>Classroom &amp; Specialist Teachers-Salaries - Instructional</v>
      </c>
      <c r="Q42" t="str">
        <f>IFERROR(VLOOKUP($P42,'Short Crosswalk'!$A$1:$G$29,4,0),"")</f>
        <v>Teachers</v>
      </c>
      <c r="R42" t="str">
        <f>IFERROR(VLOOKUP($P42,'Short Crosswalk'!$A$1:$G$29,7,0),"")</f>
        <v>01-Professional Salaries</v>
      </c>
      <c r="S42" t="str">
        <f t="shared" si="9"/>
        <v>Teachers 01-Professional Salaries</v>
      </c>
      <c r="T42">
        <f t="shared" si="10"/>
        <v>1</v>
      </c>
    </row>
    <row r="43" spans="1:20" ht="34.5" customHeight="1" x14ac:dyDescent="0.25">
      <c r="A43" s="101"/>
      <c r="B43" s="95"/>
      <c r="C43" s="54" t="str">
        <f t="shared" si="11"/>
        <v>Professional Development</v>
      </c>
      <c r="D43" s="54" t="str">
        <f t="shared" si="11"/>
        <v>04-Contracted Services</v>
      </c>
      <c r="E43" s="54" t="s">
        <v>26</v>
      </c>
      <c r="F43" s="54" t="s">
        <v>31</v>
      </c>
      <c r="G43" s="58" t="s">
        <v>75</v>
      </c>
      <c r="H43" s="57"/>
      <c r="I43" s="40">
        <v>3000</v>
      </c>
      <c r="J43" s="57"/>
      <c r="K43" s="40">
        <v>3500</v>
      </c>
      <c r="L43" s="57"/>
      <c r="M43" s="40">
        <v>4000</v>
      </c>
      <c r="P43" t="str">
        <f t="shared" si="8"/>
        <v>Professional Development-Contractual Services</v>
      </c>
      <c r="Q43" t="str">
        <f>IFERROR(VLOOKUP($P43,'Short Crosswalk'!$A$1:$G$29,4,0),"")</f>
        <v>Professional Development</v>
      </c>
      <c r="R43" t="str">
        <f>IFERROR(VLOOKUP($P43,'Short Crosswalk'!$A$1:$G$29,7,0),"")</f>
        <v>04-Contracted Services</v>
      </c>
      <c r="S43" t="str">
        <f t="shared" si="9"/>
        <v>Professional Development 04-Contracted Services</v>
      </c>
      <c r="T43">
        <f t="shared" si="10"/>
        <v>4</v>
      </c>
    </row>
    <row r="44" spans="1:20" ht="31.5" x14ac:dyDescent="0.25">
      <c r="A44" s="101"/>
      <c r="B44" s="95"/>
      <c r="C44" s="54" t="str">
        <f t="shared" si="11"/>
        <v xml:space="preserve">Instructional Materials, Equipment and Technology </v>
      </c>
      <c r="D44" s="54" t="str">
        <f t="shared" si="11"/>
        <v>05-Supplies and Materials</v>
      </c>
      <c r="E44" s="54" t="s">
        <v>28</v>
      </c>
      <c r="F44" s="54" t="s">
        <v>29</v>
      </c>
      <c r="G44" s="58" t="s">
        <v>76</v>
      </c>
      <c r="H44" s="57"/>
      <c r="I44" s="40">
        <v>25000</v>
      </c>
      <c r="J44" s="57"/>
      <c r="K44" s="40">
        <v>30000</v>
      </c>
      <c r="L44" s="57"/>
      <c r="M44" s="40">
        <v>35000</v>
      </c>
      <c r="P44" t="str">
        <f t="shared" si="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9"/>
        <v>Instructional Materials, Equipment and Technology  05-Supplies and Materials</v>
      </c>
      <c r="T44">
        <f t="shared" si="10"/>
        <v>5</v>
      </c>
    </row>
    <row r="45" spans="1:20" ht="25.5" customHeight="1" x14ac:dyDescent="0.25">
      <c r="A45" s="101"/>
      <c r="B45" s="95"/>
      <c r="C45" s="54" t="str">
        <f t="shared" si="11"/>
        <v xml:space="preserve">Benefits and Fixed Charges </v>
      </c>
      <c r="D45" s="54" t="str">
        <f t="shared" si="11"/>
        <v>04-Contracted Services</v>
      </c>
      <c r="E45" s="54" t="s">
        <v>26</v>
      </c>
      <c r="F45" s="54" t="s">
        <v>35</v>
      </c>
      <c r="G45" s="58" t="s">
        <v>36</v>
      </c>
      <c r="H45" s="57"/>
      <c r="I45" s="84">
        <v>620947</v>
      </c>
      <c r="J45" s="57"/>
      <c r="K45" s="84">
        <v>636463</v>
      </c>
      <c r="L45" s="57"/>
      <c r="M45" s="84">
        <v>652375</v>
      </c>
      <c r="P45" t="str">
        <f t="shared" si="8"/>
        <v>Benefits and Fixed Charges -Contractual Services</v>
      </c>
      <c r="Q45" t="str">
        <f>IFERROR(VLOOKUP($P45,'Short Crosswalk'!$A$1:$G$29,4,0),"")</f>
        <v xml:space="preserve">Benefits and Fixed Charges </v>
      </c>
      <c r="R45" t="str">
        <f>IFERROR(VLOOKUP($P45,'Short Crosswalk'!$A$1:$G$29,7,0),"")</f>
        <v>04-Contracted Services</v>
      </c>
      <c r="S45" t="str">
        <f t="shared" si="9"/>
        <v>Benefits and Fixed Charges  04-Contracted Services</v>
      </c>
      <c r="T45">
        <f t="shared" si="10"/>
        <v>4</v>
      </c>
    </row>
    <row r="46" spans="1:20" ht="13.5" customHeight="1" x14ac:dyDescent="0.3">
      <c r="A46" s="101"/>
      <c r="B46" s="61"/>
      <c r="C46" s="62"/>
      <c r="D46" s="62"/>
      <c r="E46" s="62"/>
      <c r="F46" s="62"/>
      <c r="G46" s="63" t="s">
        <v>37</v>
      </c>
      <c r="H46" s="64">
        <f>H42</f>
        <v>64</v>
      </c>
      <c r="I46" s="65">
        <f>SUM(I42:I45)</f>
        <v>6858347</v>
      </c>
      <c r="J46" s="64">
        <f>J42</f>
        <v>64</v>
      </c>
      <c r="K46" s="65">
        <f>SUM(K42:K45)</f>
        <v>7034597</v>
      </c>
      <c r="L46" s="64">
        <f>L42</f>
        <v>64</v>
      </c>
      <c r="M46" s="65">
        <f>SUM(M42:M45)</f>
        <v>7215126</v>
      </c>
      <c r="N46" s="66">
        <f>SUM(I46+K46+M46)</f>
        <v>21108070</v>
      </c>
      <c r="P46" t="str">
        <f t="shared" si="8"/>
        <v>-</v>
      </c>
      <c r="Q46" t="str">
        <f>IFERROR(VLOOKUP($P46,'Short Crosswalk'!$A$1:$G$29,4,0),"")</f>
        <v/>
      </c>
      <c r="R46" t="str">
        <f>IFERROR(VLOOKUP($P46,'Short Crosswalk'!$A$1:$G$29,7,0),"")</f>
        <v/>
      </c>
      <c r="S46" t="str">
        <f t="shared" si="9"/>
        <v xml:space="preserve"> </v>
      </c>
      <c r="T46" t="str">
        <f t="shared" si="10"/>
        <v/>
      </c>
    </row>
    <row r="47" spans="1:20" ht="25.5" customHeight="1" x14ac:dyDescent="0.25">
      <c r="A47" s="101"/>
      <c r="B47" s="95" t="s">
        <v>77</v>
      </c>
      <c r="C47" s="54" t="str">
        <f t="shared" ref="C47:D51" si="12">Q47</f>
        <v>Other Teaching Services</v>
      </c>
      <c r="D47" s="54" t="str">
        <f t="shared" si="12"/>
        <v>03-Other Salaries</v>
      </c>
      <c r="E47" s="54" t="s">
        <v>23</v>
      </c>
      <c r="F47" s="54" t="s">
        <v>78</v>
      </c>
      <c r="G47" s="58" t="s">
        <v>79</v>
      </c>
      <c r="H47" s="41">
        <v>2</v>
      </c>
      <c r="I47" s="40">
        <v>222912</v>
      </c>
      <c r="J47" s="41">
        <v>2</v>
      </c>
      <c r="K47" s="40">
        <v>230485</v>
      </c>
      <c r="L47" s="41">
        <v>2</v>
      </c>
      <c r="M47" s="56">
        <v>235094</v>
      </c>
      <c r="P47" t="str">
        <f t="shared" si="8"/>
        <v>Other Teaching Services-Salaries - Other</v>
      </c>
      <c r="Q47" t="str">
        <f>IFERROR(VLOOKUP($P47,'Short Crosswalk'!$A$1:$G$29,4,0),"")</f>
        <v>Other Teaching Services</v>
      </c>
      <c r="R47" t="str">
        <f>IFERROR(VLOOKUP($P47,'Short Crosswalk'!$A$1:$G$29,7,0),"")</f>
        <v>03-Other Salaries</v>
      </c>
      <c r="S47" t="str">
        <f t="shared" si="9"/>
        <v>Other Teaching Services 03-Other Salaries</v>
      </c>
      <c r="T47">
        <f t="shared" si="10"/>
        <v>3</v>
      </c>
    </row>
    <row r="48" spans="1:20" ht="22" customHeight="1" x14ac:dyDescent="0.25">
      <c r="A48" s="101"/>
      <c r="B48" s="95"/>
      <c r="C48" s="54" t="str">
        <f t="shared" si="12"/>
        <v>Professional Development</v>
      </c>
      <c r="D48" s="54" t="str">
        <f t="shared" si="12"/>
        <v>04-Contracted Services</v>
      </c>
      <c r="E48" s="54" t="s">
        <v>26</v>
      </c>
      <c r="F48" s="54" t="s">
        <v>31</v>
      </c>
      <c r="G48" s="58" t="s">
        <v>80</v>
      </c>
      <c r="H48" s="57"/>
      <c r="I48" s="40">
        <v>6000</v>
      </c>
      <c r="J48" s="57"/>
      <c r="K48" s="40">
        <v>6120</v>
      </c>
      <c r="L48" s="57"/>
      <c r="M48" s="56">
        <v>6240</v>
      </c>
      <c r="P48" t="str">
        <f t="shared" si="8"/>
        <v>Professional Development-Contractual Services</v>
      </c>
      <c r="Q48" t="str">
        <f>IFERROR(VLOOKUP($P48,'Short Crosswalk'!$A$1:$G$29,4,0),"")</f>
        <v>Professional Development</v>
      </c>
      <c r="R48" t="str">
        <f>IFERROR(VLOOKUP($P48,'Short Crosswalk'!$A$1:$G$29,7,0),"")</f>
        <v>04-Contracted Services</v>
      </c>
      <c r="S48" t="str">
        <f t="shared" si="9"/>
        <v>Professional Development 04-Contracted Services</v>
      </c>
      <c r="T48">
        <f t="shared" si="10"/>
        <v>4</v>
      </c>
    </row>
    <row r="49" spans="1:20" ht="36" customHeight="1" x14ac:dyDescent="0.25">
      <c r="A49" s="101"/>
      <c r="B49" s="95"/>
      <c r="C49" s="54" t="str">
        <f t="shared" si="12"/>
        <v xml:space="preserve">Instructional Materials, Equipment and Technology </v>
      </c>
      <c r="D49" s="54" t="str">
        <f t="shared" si="12"/>
        <v>05-Supplies and Materials</v>
      </c>
      <c r="E49" s="54" t="s">
        <v>28</v>
      </c>
      <c r="F49" s="54" t="s">
        <v>29</v>
      </c>
      <c r="G49" s="58" t="s">
        <v>81</v>
      </c>
      <c r="H49" s="57"/>
      <c r="I49" s="40">
        <v>21010</v>
      </c>
      <c r="J49" s="57"/>
      <c r="K49" s="40">
        <v>22000</v>
      </c>
      <c r="L49" s="57"/>
      <c r="M49" s="56">
        <v>23000</v>
      </c>
      <c r="P49" t="str">
        <f t="shared" si="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9"/>
        <v>Instructional Materials, Equipment and Technology  05-Supplies and Materials</v>
      </c>
      <c r="T49">
        <f t="shared" si="10"/>
        <v>5</v>
      </c>
    </row>
    <row r="50" spans="1:20" ht="29.5" customHeight="1" x14ac:dyDescent="0.25">
      <c r="A50" s="101"/>
      <c r="B50" s="95"/>
      <c r="C50" s="54" t="str">
        <f t="shared" si="12"/>
        <v>Teachers</v>
      </c>
      <c r="D50" s="54" t="str">
        <f t="shared" si="12"/>
        <v>01-Professional Salaries</v>
      </c>
      <c r="E50" s="54" t="s">
        <v>52</v>
      </c>
      <c r="F50" s="54" t="s">
        <v>43</v>
      </c>
      <c r="G50" s="58" t="s">
        <v>82</v>
      </c>
      <c r="H50" s="57"/>
      <c r="I50" s="40">
        <v>10000</v>
      </c>
      <c r="J50" s="57"/>
      <c r="K50" s="40">
        <v>10000</v>
      </c>
      <c r="L50" s="57"/>
      <c r="M50" s="56">
        <v>10000</v>
      </c>
      <c r="P50" t="str">
        <f t="shared" si="8"/>
        <v>Classroom &amp; Specialist Teachers-Stipends</v>
      </c>
      <c r="Q50" t="str">
        <f>IFERROR(VLOOKUP($P50,'Short Crosswalk'!$A$1:$G$29,4,0),"")</f>
        <v>Teachers</v>
      </c>
      <c r="R50" t="str">
        <f>IFERROR(VLOOKUP($P50,'Short Crosswalk'!$A$1:$G$29,7,0),"")</f>
        <v>01-Professional Salaries</v>
      </c>
      <c r="S50" t="str">
        <f t="shared" si="9"/>
        <v>Teachers 01-Professional Salaries</v>
      </c>
      <c r="T50">
        <f t="shared" si="10"/>
        <v>1</v>
      </c>
    </row>
    <row r="51" spans="1:20" ht="23.5" customHeight="1" x14ac:dyDescent="0.25">
      <c r="A51" s="101"/>
      <c r="B51" s="95"/>
      <c r="C51" s="54" t="str">
        <f t="shared" si="12"/>
        <v xml:space="preserve">Benefits and Fixed Charges </v>
      </c>
      <c r="D51" s="54" t="str">
        <f t="shared" si="12"/>
        <v>04-Contracted Services</v>
      </c>
      <c r="E51" s="54" t="s">
        <v>26</v>
      </c>
      <c r="F51" s="54" t="s">
        <v>35</v>
      </c>
      <c r="G51" s="58" t="s">
        <v>36</v>
      </c>
      <c r="H51" s="57"/>
      <c r="I51" s="84">
        <v>22291</v>
      </c>
      <c r="J51" s="57"/>
      <c r="K51" s="84">
        <v>23048</v>
      </c>
      <c r="L51" s="57"/>
      <c r="M51" s="59">
        <v>23509</v>
      </c>
      <c r="P51" t="str">
        <f t="shared" si="8"/>
        <v>Benefits and Fixed Charges -Contractual Services</v>
      </c>
      <c r="Q51" t="str">
        <f>IFERROR(VLOOKUP($P51,'Short Crosswalk'!$A$1:$G$29,4,0),"")</f>
        <v xml:space="preserve">Benefits and Fixed Charges </v>
      </c>
      <c r="R51" t="str">
        <f>IFERROR(VLOOKUP($P51,'Short Crosswalk'!$A$1:$G$29,7,0),"")</f>
        <v>04-Contracted Services</v>
      </c>
      <c r="S51" t="str">
        <f t="shared" si="9"/>
        <v>Benefits and Fixed Charges  04-Contracted Services</v>
      </c>
      <c r="T51">
        <f t="shared" si="10"/>
        <v>4</v>
      </c>
    </row>
    <row r="52" spans="1:20" ht="13.5" customHeight="1" x14ac:dyDescent="0.3">
      <c r="A52" s="60"/>
      <c r="B52" s="61"/>
      <c r="C52" s="62"/>
      <c r="D52" s="62"/>
      <c r="E52" s="62"/>
      <c r="F52" s="62"/>
      <c r="G52" s="63" t="s">
        <v>37</v>
      </c>
      <c r="H52" s="64">
        <f>H47</f>
        <v>2</v>
      </c>
      <c r="I52" s="65">
        <f>SUM(I47:I51)</f>
        <v>282213</v>
      </c>
      <c r="J52" s="64">
        <f>J47</f>
        <v>2</v>
      </c>
      <c r="K52" s="65">
        <f>SUM(K47:K51)</f>
        <v>291653</v>
      </c>
      <c r="L52" s="64">
        <f>L47</f>
        <v>2</v>
      </c>
      <c r="M52" s="65">
        <f>SUM(M47:M51)</f>
        <v>297843</v>
      </c>
      <c r="N52" s="66">
        <f>SUM(I52+K52+M52)</f>
        <v>871709</v>
      </c>
      <c r="P52" t="str">
        <f t="shared" si="8"/>
        <v>-</v>
      </c>
      <c r="Q52" t="str">
        <f>IFERROR(VLOOKUP($P52,'Short Crosswalk'!$A$1:$G$29,4,0),"")</f>
        <v/>
      </c>
      <c r="R52" t="str">
        <f>IFERROR(VLOOKUP($P52,'Short Crosswalk'!$A$1:$G$29,7,0),"")</f>
        <v/>
      </c>
      <c r="S52" t="str">
        <f t="shared" si="9"/>
        <v xml:space="preserve"> </v>
      </c>
      <c r="T52" t="str">
        <f t="shared" si="10"/>
        <v/>
      </c>
    </row>
    <row r="53" spans="1:20" ht="37" customHeight="1" x14ac:dyDescent="0.25">
      <c r="A53" s="98" t="s">
        <v>83</v>
      </c>
      <c r="B53" s="95" t="s">
        <v>84</v>
      </c>
      <c r="C53" s="54" t="str">
        <f t="shared" ref="C53:D57" si="13">Q53</f>
        <v xml:space="preserve">Guidance, Counseling and Testing </v>
      </c>
      <c r="D53" s="54" t="str">
        <f t="shared" si="13"/>
        <v>01-Professional Salaries</v>
      </c>
      <c r="E53" s="54" t="s">
        <v>23</v>
      </c>
      <c r="F53" s="54" t="s">
        <v>24</v>
      </c>
      <c r="G53" s="58" t="s">
        <v>85</v>
      </c>
      <c r="H53" s="41">
        <v>5</v>
      </c>
      <c r="I53" s="40">
        <v>543967</v>
      </c>
      <c r="J53" s="41">
        <v>5</v>
      </c>
      <c r="K53" s="40">
        <v>554846</v>
      </c>
      <c r="L53" s="41">
        <v>5</v>
      </c>
      <c r="M53" s="40">
        <v>565492</v>
      </c>
      <c r="P53" t="str">
        <f t="shared" si="8"/>
        <v>Guidance and Psychological-Salaries - Other</v>
      </c>
      <c r="Q53" t="str">
        <f>IFERROR(VLOOKUP($P53,'Short Crosswalk'!$A$1:$G$29,4,0),"")</f>
        <v xml:space="preserve">Guidance, Counseling and Testing </v>
      </c>
      <c r="R53" t="str">
        <f>IFERROR(VLOOKUP($P53,'Short Crosswalk'!$A$1:$G$29,7,0),"")</f>
        <v>01-Professional Salaries</v>
      </c>
      <c r="S53" t="str">
        <f t="shared" si="9"/>
        <v>Guidance, Counseling and Testing  01-Professional Salaries</v>
      </c>
      <c r="T53">
        <f t="shared" si="10"/>
        <v>1</v>
      </c>
    </row>
    <row r="54" spans="1:20" ht="24" customHeight="1" x14ac:dyDescent="0.25">
      <c r="A54" s="98"/>
      <c r="B54" s="95"/>
      <c r="C54" s="54" t="str">
        <f t="shared" si="13"/>
        <v>Teachers</v>
      </c>
      <c r="D54" s="54" t="str">
        <f t="shared" si="13"/>
        <v>01-Professional Salaries</v>
      </c>
      <c r="E54" s="54" t="s">
        <v>40</v>
      </c>
      <c r="F54" s="54" t="s">
        <v>43</v>
      </c>
      <c r="G54" s="58" t="s">
        <v>86</v>
      </c>
      <c r="H54" s="57"/>
      <c r="I54" s="40">
        <v>560000</v>
      </c>
      <c r="J54" s="57"/>
      <c r="K54" s="40">
        <v>571200</v>
      </c>
      <c r="L54" s="57"/>
      <c r="M54" s="40">
        <v>582424</v>
      </c>
      <c r="P54" t="str">
        <f t="shared" si="8"/>
        <v>Classroom &amp; Specialist Teachers-Salaries - Instructional</v>
      </c>
      <c r="Q54" t="str">
        <f>IFERROR(VLOOKUP($P54,'Short Crosswalk'!$A$1:$G$29,4,0),"")</f>
        <v>Teachers</v>
      </c>
      <c r="R54" t="str">
        <f>IFERROR(VLOOKUP($P54,'Short Crosswalk'!$A$1:$G$29,7,0),"")</f>
        <v>01-Professional Salaries</v>
      </c>
      <c r="S54" t="str">
        <f t="shared" si="9"/>
        <v>Teachers 01-Professional Salaries</v>
      </c>
      <c r="T54">
        <f t="shared" si="10"/>
        <v>1</v>
      </c>
    </row>
    <row r="55" spans="1:20" ht="25.5" customHeight="1" x14ac:dyDescent="0.25">
      <c r="A55" s="98"/>
      <c r="B55" s="95"/>
      <c r="C55" s="54" t="str">
        <f t="shared" si="13"/>
        <v>Instruction</v>
      </c>
      <c r="D55" s="54" t="str">
        <f t="shared" si="13"/>
        <v>01-Professional Salaries</v>
      </c>
      <c r="E55" s="54" t="s">
        <v>52</v>
      </c>
      <c r="F55" s="54" t="s">
        <v>41</v>
      </c>
      <c r="G55" s="58" t="s">
        <v>87</v>
      </c>
      <c r="H55" s="57"/>
      <c r="I55" s="40">
        <v>500000</v>
      </c>
      <c r="J55" s="57"/>
      <c r="K55" s="40">
        <v>500000</v>
      </c>
      <c r="L55" s="57"/>
      <c r="M55" s="40">
        <v>500000</v>
      </c>
      <c r="P55" t="str">
        <f t="shared" si="8"/>
        <v>Instruction Leadership-Stipends</v>
      </c>
      <c r="Q55" t="str">
        <f>IFERROR(VLOOKUP($P55,'Short Crosswalk'!$A$1:$G$29,4,0),"")</f>
        <v>Instruction</v>
      </c>
      <c r="R55" t="str">
        <f>IFERROR(VLOOKUP($P55,'Short Crosswalk'!$A$1:$G$29,7,0),"")</f>
        <v>01-Professional Salaries</v>
      </c>
      <c r="S55" t="str">
        <f t="shared" si="9"/>
        <v>Instruction 01-Professional Salaries</v>
      </c>
      <c r="T55">
        <f t="shared" si="10"/>
        <v>1</v>
      </c>
    </row>
    <row r="56" spans="1:20" ht="21" x14ac:dyDescent="0.25">
      <c r="A56" s="98"/>
      <c r="B56" s="95"/>
      <c r="C56" s="54" t="str">
        <f t="shared" si="13"/>
        <v xml:space="preserve">Operations and Maintenance </v>
      </c>
      <c r="D56" s="54" t="str">
        <f t="shared" si="13"/>
        <v>06-Other Expenses</v>
      </c>
      <c r="E56" s="54" t="s">
        <v>88</v>
      </c>
      <c r="F56" s="54" t="s">
        <v>33</v>
      </c>
      <c r="G56" s="58" t="s">
        <v>89</v>
      </c>
      <c r="H56" s="57"/>
      <c r="I56" s="40"/>
      <c r="J56" s="57"/>
      <c r="K56" s="40"/>
      <c r="L56" s="57"/>
      <c r="M56" s="40"/>
      <c r="P56" t="str">
        <f t="shared" si="8"/>
        <v>Operations and Maintenance-Other</v>
      </c>
      <c r="Q56" t="str">
        <f>IFERROR(VLOOKUP($P56,'Short Crosswalk'!$A$1:$G$29,4,0),"")</f>
        <v xml:space="preserve">Operations and Maintenance </v>
      </c>
      <c r="R56" t="str">
        <f>IFERROR(VLOOKUP($P56,'Short Crosswalk'!$A$1:$G$29,7,0),"")</f>
        <v>06-Other Expenses</v>
      </c>
      <c r="S56" t="str">
        <f t="shared" si="9"/>
        <v>Operations and Maintenance  06-Other Expenses</v>
      </c>
      <c r="T56">
        <f t="shared" si="10"/>
        <v>6</v>
      </c>
    </row>
    <row r="57" spans="1:20" ht="24" customHeight="1" x14ac:dyDescent="0.25">
      <c r="A57" s="98"/>
      <c r="B57" s="95"/>
      <c r="C57" s="54" t="str">
        <f t="shared" si="13"/>
        <v xml:space="preserve">Benefits and Fixed Charges </v>
      </c>
      <c r="D57" s="54" t="str">
        <f t="shared" si="13"/>
        <v>04-Contracted Services</v>
      </c>
      <c r="E57" s="54" t="s">
        <v>26</v>
      </c>
      <c r="F57" s="54" t="s">
        <v>35</v>
      </c>
      <c r="G57" s="58" t="s">
        <v>36</v>
      </c>
      <c r="H57" s="57"/>
      <c r="I57" s="84">
        <v>110397</v>
      </c>
      <c r="J57" s="57"/>
      <c r="K57" s="84">
        <v>112605</v>
      </c>
      <c r="L57" s="57"/>
      <c r="M57" s="84">
        <v>114857</v>
      </c>
      <c r="P57" t="str">
        <f t="shared" si="8"/>
        <v>Benefits and Fixed Charges -Contractual Services</v>
      </c>
      <c r="Q57" t="str">
        <f>IFERROR(VLOOKUP($P57,'Short Crosswalk'!$A$1:$G$29,4,0),"")</f>
        <v xml:space="preserve">Benefits and Fixed Charges </v>
      </c>
      <c r="R57" t="str">
        <f>IFERROR(VLOOKUP($P57,'Short Crosswalk'!$A$1:$G$29,7,0),"")</f>
        <v>04-Contracted Services</v>
      </c>
      <c r="S57" t="str">
        <f t="shared" si="9"/>
        <v>Benefits and Fixed Charges  04-Contracted Services</v>
      </c>
      <c r="T57">
        <f t="shared" si="10"/>
        <v>4</v>
      </c>
    </row>
    <row r="58" spans="1:20" ht="13.5" customHeight="1" x14ac:dyDescent="0.3">
      <c r="A58" s="60"/>
      <c r="B58" s="61"/>
      <c r="C58" s="62"/>
      <c r="D58" s="62"/>
      <c r="E58" s="62"/>
      <c r="F58" s="62"/>
      <c r="G58" s="63" t="s">
        <v>37</v>
      </c>
      <c r="H58" s="64">
        <f>H53</f>
        <v>5</v>
      </c>
      <c r="I58" s="65">
        <f>SUM(I53:I57)</f>
        <v>1714364</v>
      </c>
      <c r="J58" s="64">
        <f>J53</f>
        <v>5</v>
      </c>
      <c r="K58" s="65">
        <f>SUM(K53:K57)</f>
        <v>1738651</v>
      </c>
      <c r="L58" s="64">
        <f>L53</f>
        <v>5</v>
      </c>
      <c r="M58" s="65">
        <f>SUM(M53:M57)</f>
        <v>1762773</v>
      </c>
      <c r="N58" s="66">
        <f>SUM(I58+K58+M58)</f>
        <v>5215788</v>
      </c>
      <c r="P58" t="str">
        <f t="shared" si="8"/>
        <v>-</v>
      </c>
      <c r="Q58" t="str">
        <f>IFERROR(VLOOKUP($P58,'Short Crosswalk'!$A$1:$G$29,4,0),"")</f>
        <v/>
      </c>
      <c r="R58" t="str">
        <f>IFERROR(VLOOKUP($P58,'Short Crosswalk'!$A$1:$G$29,7,0),"")</f>
        <v/>
      </c>
      <c r="S58" t="str">
        <f t="shared" si="9"/>
        <v xml:space="preserve"> </v>
      </c>
      <c r="T58" t="str">
        <f t="shared" si="10"/>
        <v/>
      </c>
    </row>
    <row r="59" spans="1:20" ht="25.5" customHeight="1" x14ac:dyDescent="0.25">
      <c r="A59" s="99" t="s">
        <v>90</v>
      </c>
      <c r="B59" s="95" t="s">
        <v>91</v>
      </c>
      <c r="C59" s="54" t="str">
        <f t="shared" ref="C59:D64" si="14">Q59</f>
        <v>Administration</v>
      </c>
      <c r="D59" s="54" t="str">
        <f t="shared" si="14"/>
        <v>01-Professional Salaries</v>
      </c>
      <c r="E59" s="54" t="s">
        <v>92</v>
      </c>
      <c r="F59" s="54" t="s">
        <v>93</v>
      </c>
      <c r="G59" s="58" t="s">
        <v>94</v>
      </c>
      <c r="H59" s="41"/>
      <c r="I59" s="40"/>
      <c r="J59" s="41"/>
      <c r="K59" s="40"/>
      <c r="L59" s="41"/>
      <c r="M59" s="40"/>
      <c r="P59" t="str">
        <f t="shared" si="8"/>
        <v>Administration-Salaries - Administrator</v>
      </c>
      <c r="Q59" t="str">
        <f>IFERROR(VLOOKUP($P59,'Short Crosswalk'!$A$1:$G$29,4,0),"")</f>
        <v>Administration</v>
      </c>
      <c r="R59" t="str">
        <f>IFERROR(VLOOKUP($P59,'Short Crosswalk'!$A$1:$G$29,7,0),"")</f>
        <v>01-Professional Salaries</v>
      </c>
      <c r="S59" t="str">
        <f t="shared" si="9"/>
        <v>Administration 01-Professional Salaries</v>
      </c>
      <c r="T59">
        <f t="shared" si="10"/>
        <v>1</v>
      </c>
    </row>
    <row r="60" spans="1:20" ht="25.5" customHeight="1" x14ac:dyDescent="0.25">
      <c r="A60" s="99"/>
      <c r="B60" s="95"/>
      <c r="C60" s="54" t="str">
        <f t="shared" si="14"/>
        <v>Teachers</v>
      </c>
      <c r="D60" s="54" t="str">
        <f t="shared" si="14"/>
        <v>01-Professional Salaries</v>
      </c>
      <c r="E60" s="54" t="s">
        <v>40</v>
      </c>
      <c r="F60" s="54" t="s">
        <v>43</v>
      </c>
      <c r="G60" s="58" t="s">
        <v>95</v>
      </c>
      <c r="H60" s="41"/>
      <c r="I60" s="40"/>
      <c r="J60" s="41"/>
      <c r="K60" s="40"/>
      <c r="L60" s="41"/>
      <c r="M60" s="40"/>
      <c r="P60" t="str">
        <f t="shared" si="8"/>
        <v>Classroom &amp; Specialist Teachers-Salaries - Instructional</v>
      </c>
      <c r="Q60" t="str">
        <f>IFERROR(VLOOKUP($P60,'Short Crosswalk'!$A$1:$G$29,4,0),"")</f>
        <v>Teachers</v>
      </c>
      <c r="R60" t="str">
        <f>IFERROR(VLOOKUP($P60,'Short Crosswalk'!$A$1:$G$29,7,0),"")</f>
        <v>01-Professional Salaries</v>
      </c>
      <c r="S60" t="str">
        <f t="shared" si="9"/>
        <v>Teachers 01-Professional Salaries</v>
      </c>
      <c r="T60">
        <f t="shared" si="10"/>
        <v>1</v>
      </c>
    </row>
    <row r="61" spans="1:20" ht="24" customHeight="1" x14ac:dyDescent="0.25">
      <c r="A61" s="99"/>
      <c r="B61" s="95"/>
      <c r="C61" s="54" t="str">
        <f t="shared" si="14"/>
        <v>Other Teaching Services</v>
      </c>
      <c r="D61" s="54" t="str">
        <f t="shared" si="14"/>
        <v>02-Clerical Salaries</v>
      </c>
      <c r="E61" s="54" t="s">
        <v>96</v>
      </c>
      <c r="F61" s="54" t="s">
        <v>78</v>
      </c>
      <c r="G61" s="58" t="s">
        <v>97</v>
      </c>
      <c r="H61" s="41"/>
      <c r="I61" s="40"/>
      <c r="J61" s="41"/>
      <c r="K61" s="40"/>
      <c r="L61" s="41"/>
      <c r="M61" s="40"/>
      <c r="P61" t="str">
        <f t="shared" si="8"/>
        <v>Other Teaching Services-Salaries - Clerical/Support</v>
      </c>
      <c r="Q61" t="str">
        <f>IFERROR(VLOOKUP($P61,'Short Crosswalk'!$A$1:$G$29,4,0),"")</f>
        <v>Other Teaching Services</v>
      </c>
      <c r="R61" t="str">
        <f>IFERROR(VLOOKUP($P61,'Short Crosswalk'!$A$1:$G$29,7,0),"")</f>
        <v>02-Clerical Salaries</v>
      </c>
      <c r="S61" t="str">
        <f t="shared" si="9"/>
        <v>Other Teaching Services 02-Clerical Salaries</v>
      </c>
      <c r="T61">
        <f t="shared" si="10"/>
        <v>2</v>
      </c>
    </row>
    <row r="62" spans="1:20" ht="25.5" customHeight="1" x14ac:dyDescent="0.25">
      <c r="A62" s="99"/>
      <c r="B62" s="95"/>
      <c r="C62" s="54" t="str">
        <f t="shared" si="14"/>
        <v xml:space="preserve">Operations and Maintenance </v>
      </c>
      <c r="D62" s="54" t="str">
        <f t="shared" si="14"/>
        <v>05-Supplies and Materials</v>
      </c>
      <c r="E62" s="54" t="s">
        <v>28</v>
      </c>
      <c r="F62" s="54" t="s">
        <v>33</v>
      </c>
      <c r="G62" s="58" t="s">
        <v>98</v>
      </c>
      <c r="H62" s="57"/>
      <c r="I62" s="40"/>
      <c r="J62" s="57"/>
      <c r="K62" s="40"/>
      <c r="L62" s="57"/>
      <c r="M62" s="40"/>
      <c r="P62" t="str">
        <f t="shared" si="8"/>
        <v>Operations and Maintenance-Supplies and Materials</v>
      </c>
      <c r="Q62" t="str">
        <f>IFERROR(VLOOKUP($P62,'Short Crosswalk'!$A$1:$G$29,4,0),"")</f>
        <v xml:space="preserve">Operations and Maintenance </v>
      </c>
      <c r="R62" t="str">
        <f>IFERROR(VLOOKUP($P62,'Short Crosswalk'!$A$1:$G$29,7,0),"")</f>
        <v>05-Supplies and Materials</v>
      </c>
      <c r="S62" t="str">
        <f t="shared" si="9"/>
        <v>Operations and Maintenance  05-Supplies and Materials</v>
      </c>
      <c r="T62">
        <f t="shared" si="10"/>
        <v>5</v>
      </c>
    </row>
    <row r="63" spans="1:20" ht="31.5" x14ac:dyDescent="0.25">
      <c r="A63" s="99"/>
      <c r="B63" s="95"/>
      <c r="C63" s="54" t="str">
        <f t="shared" si="14"/>
        <v xml:space="preserve">Instructional Materials, Equipment and Technology </v>
      </c>
      <c r="D63" s="54" t="str">
        <f t="shared" si="14"/>
        <v>05-Supplies and Materials</v>
      </c>
      <c r="E63" s="54" t="s">
        <v>28</v>
      </c>
      <c r="F63" s="54" t="s">
        <v>29</v>
      </c>
      <c r="G63" s="58" t="s">
        <v>99</v>
      </c>
      <c r="H63" s="57"/>
      <c r="I63" s="40"/>
      <c r="J63" s="57"/>
      <c r="K63" s="40"/>
      <c r="L63" s="57"/>
      <c r="M63" s="40"/>
      <c r="P63" t="str">
        <f t="shared" si="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9"/>
        <v>Instructional Materials, Equipment and Technology  05-Supplies and Materials</v>
      </c>
      <c r="T63">
        <f t="shared" si="10"/>
        <v>5</v>
      </c>
    </row>
    <row r="64" spans="1:20" ht="25.5" customHeight="1" x14ac:dyDescent="0.25">
      <c r="A64" s="99"/>
      <c r="B64" s="95"/>
      <c r="C64" s="54" t="str">
        <f t="shared" si="14"/>
        <v xml:space="preserve">Benefits and Fixed Charges </v>
      </c>
      <c r="D64" s="54" t="str">
        <f t="shared" si="14"/>
        <v>04-Contracted Services</v>
      </c>
      <c r="E64" s="54" t="s">
        <v>26</v>
      </c>
      <c r="F64" s="54" t="s">
        <v>35</v>
      </c>
      <c r="G64" s="58" t="s">
        <v>36</v>
      </c>
      <c r="H64" s="57"/>
      <c r="I64" s="84"/>
      <c r="J64" s="57"/>
      <c r="K64" s="84"/>
      <c r="L64" s="57"/>
      <c r="M64" s="84"/>
      <c r="P64" t="str">
        <f t="shared" si="8"/>
        <v>Benefits and Fixed Charges -Contractual Services</v>
      </c>
      <c r="Q64" t="str">
        <f>IFERROR(VLOOKUP($P64,'Short Crosswalk'!$A$1:$G$29,4,0),"")</f>
        <v xml:space="preserve">Benefits and Fixed Charges </v>
      </c>
      <c r="R64" t="str">
        <f>IFERROR(VLOOKUP($P64,'Short Crosswalk'!$A$1:$G$29,7,0),"")</f>
        <v>04-Contracted Services</v>
      </c>
      <c r="S64" t="str">
        <f t="shared" si="9"/>
        <v>Benefits and Fixed Charges  04-Contracted Services</v>
      </c>
      <c r="T64">
        <f t="shared" si="10"/>
        <v>4</v>
      </c>
    </row>
    <row r="65" spans="1:20" ht="13.5" customHeight="1" x14ac:dyDescent="0.3">
      <c r="A65" s="99"/>
      <c r="B65" s="61"/>
      <c r="C65" s="62"/>
      <c r="D65" s="62"/>
      <c r="E65" s="62"/>
      <c r="F65" s="62"/>
      <c r="G65" s="63" t="s">
        <v>37</v>
      </c>
      <c r="H65" s="64">
        <f>SUM(H59+H60+H61)</f>
        <v>0</v>
      </c>
      <c r="I65" s="65">
        <f>SUM(I59:I64)</f>
        <v>0</v>
      </c>
      <c r="J65" s="64">
        <f>SUM(J59+J60+J61)</f>
        <v>0</v>
      </c>
      <c r="K65" s="65">
        <f>SUM(K59:K64)</f>
        <v>0</v>
      </c>
      <c r="L65" s="64">
        <f>SUM(L59+L60+L61)</f>
        <v>0</v>
      </c>
      <c r="M65" s="65">
        <f>SUM(M59:M64)</f>
        <v>0</v>
      </c>
      <c r="N65" s="66">
        <f>SUM(I65+K65+M65)</f>
        <v>0</v>
      </c>
      <c r="P65" t="str">
        <f t="shared" si="8"/>
        <v>-</v>
      </c>
      <c r="Q65" t="str">
        <f>IFERROR(VLOOKUP($P65,'Short Crosswalk'!$A$1:$G$29,4,0),"")</f>
        <v/>
      </c>
      <c r="R65" t="str">
        <f>IFERROR(VLOOKUP($P65,'Short Crosswalk'!$A$1:$G$29,7,0),"")</f>
        <v/>
      </c>
      <c r="S65" t="str">
        <f t="shared" si="9"/>
        <v xml:space="preserve"> </v>
      </c>
      <c r="T65" t="str">
        <f t="shared" si="10"/>
        <v/>
      </c>
    </row>
    <row r="66" spans="1:20" ht="23.5" customHeight="1" x14ac:dyDescent="0.25">
      <c r="A66" s="99"/>
      <c r="B66" s="100" t="s">
        <v>100</v>
      </c>
      <c r="C66" s="54" t="str">
        <f>Q66</f>
        <v>Teachers</v>
      </c>
      <c r="D66" s="54" t="str">
        <f>R66</f>
        <v>01-Professional Salaries</v>
      </c>
      <c r="E66" s="54" t="s">
        <v>52</v>
      </c>
      <c r="F66" s="54" t="s">
        <v>43</v>
      </c>
      <c r="G66" s="58" t="s">
        <v>101</v>
      </c>
      <c r="H66" s="69"/>
      <c r="I66" s="40"/>
      <c r="J66" s="57"/>
      <c r="K66" s="40"/>
      <c r="L66" s="57"/>
      <c r="M66" s="40"/>
      <c r="P66" t="str">
        <f t="shared" si="8"/>
        <v>Classroom &amp; Specialist Teachers-Stipends</v>
      </c>
      <c r="Q66" t="str">
        <f>IFERROR(VLOOKUP($P66,'Short Crosswalk'!$A$1:$G$29,4,0),"")</f>
        <v>Teachers</v>
      </c>
      <c r="R66" t="str">
        <f>IFERROR(VLOOKUP($P66,'Short Crosswalk'!$A$1:$G$29,7,0),"")</f>
        <v>01-Professional Salaries</v>
      </c>
      <c r="S66" t="str">
        <f t="shared" si="9"/>
        <v>Teachers 01-Professional Salaries</v>
      </c>
      <c r="T66">
        <f t="shared" si="10"/>
        <v>1</v>
      </c>
    </row>
    <row r="67" spans="1:20" ht="24" customHeight="1" x14ac:dyDescent="0.25">
      <c r="A67" s="99"/>
      <c r="B67" s="100"/>
      <c r="C67" s="54" t="str">
        <f>Q67</f>
        <v>Other Teaching Services</v>
      </c>
      <c r="D67" s="54" t="str">
        <f>R67</f>
        <v>04-Contracted Services</v>
      </c>
      <c r="E67" s="54" t="s">
        <v>26</v>
      </c>
      <c r="F67" s="54" t="s">
        <v>78</v>
      </c>
      <c r="G67" s="58" t="s">
        <v>102</v>
      </c>
      <c r="H67" s="69"/>
      <c r="I67" s="40"/>
      <c r="J67" s="57"/>
      <c r="K67" s="40"/>
      <c r="L67" s="57"/>
      <c r="M67" s="40"/>
      <c r="P67" t="str">
        <f t="shared" si="8"/>
        <v>Other Teaching Services-Contractual Services</v>
      </c>
      <c r="Q67" t="str">
        <f>IFERROR(VLOOKUP($P67,'Short Crosswalk'!$A$1:$G$29,4,0),"")</f>
        <v>Other Teaching Services</v>
      </c>
      <c r="R67" t="str">
        <f>IFERROR(VLOOKUP($P67,'Short Crosswalk'!$A$1:$G$29,7,0),"")</f>
        <v>04-Contracted Services</v>
      </c>
      <c r="S67" t="str">
        <f t="shared" si="9"/>
        <v>Other Teaching Services 04-Contracted Services</v>
      </c>
      <c r="T67">
        <f t="shared" si="10"/>
        <v>4</v>
      </c>
    </row>
    <row r="68" spans="1:20" ht="13.5" customHeight="1" x14ac:dyDescent="0.3">
      <c r="A68" s="99"/>
      <c r="B68" s="61"/>
      <c r="C68" s="62"/>
      <c r="D68" s="62"/>
      <c r="E68" s="62"/>
      <c r="F68" s="62"/>
      <c r="G68" s="63" t="s">
        <v>37</v>
      </c>
      <c r="H68" s="67"/>
      <c r="I68" s="65">
        <f>SUM(I66:I67)</f>
        <v>0</v>
      </c>
      <c r="J68" s="64"/>
      <c r="K68" s="65">
        <f>SUM(K66:K67)</f>
        <v>0</v>
      </c>
      <c r="L68" s="64"/>
      <c r="M68" s="65">
        <f>SUM(M66:M67)</f>
        <v>0</v>
      </c>
      <c r="N68" s="66">
        <f>SUM(I68+K68+M68)</f>
        <v>0</v>
      </c>
      <c r="P68" t="str">
        <f t="shared" si="8"/>
        <v>-</v>
      </c>
      <c r="Q68" t="str">
        <f>IFERROR(VLOOKUP($P68,'Short Crosswalk'!$A$1:$G$29,4,0),"")</f>
        <v/>
      </c>
      <c r="R68" t="str">
        <f>IFERROR(VLOOKUP($P68,'Short Crosswalk'!$A$1:$G$29,7,0),"")</f>
        <v/>
      </c>
      <c r="S68" t="str">
        <f t="shared" si="9"/>
        <v xml:space="preserve"> </v>
      </c>
      <c r="T68" t="str">
        <f t="shared" si="10"/>
        <v/>
      </c>
    </row>
    <row r="69" spans="1:20" ht="25.5" customHeight="1" x14ac:dyDescent="0.25">
      <c r="A69" s="99"/>
      <c r="B69" s="95" t="s">
        <v>103</v>
      </c>
      <c r="C69" s="54" t="str">
        <f t="shared" ref="C69:D72" si="15">Q69</f>
        <v>Teachers</v>
      </c>
      <c r="D69" s="54" t="str">
        <f t="shared" si="15"/>
        <v>01-Professional Salaries</v>
      </c>
      <c r="E69" s="54" t="s">
        <v>40</v>
      </c>
      <c r="F69" s="54" t="s">
        <v>43</v>
      </c>
      <c r="G69" s="58" t="s">
        <v>104</v>
      </c>
      <c r="H69" s="41">
        <v>97</v>
      </c>
      <c r="I69" s="40">
        <v>8461320</v>
      </c>
      <c r="J69" s="41">
        <v>99</v>
      </c>
      <c r="K69" s="40">
        <v>8762853</v>
      </c>
      <c r="L69" s="41">
        <v>101</v>
      </c>
      <c r="M69" s="40">
        <v>9089674</v>
      </c>
      <c r="P69" t="str">
        <f t="shared" ref="P69:P93" si="16">_xlfn.CONCAT(F69,"-",E69)</f>
        <v>Classroom &amp; Specialist Teachers-Salaries - Instructional</v>
      </c>
      <c r="Q69" t="str">
        <f>IFERROR(VLOOKUP($P69,'Short Crosswalk'!$A$1:$G$29,4,0),"")</f>
        <v>Teachers</v>
      </c>
      <c r="R69" t="str">
        <f>IFERROR(VLOOKUP($P69,'Short Crosswalk'!$A$1:$G$29,7,0),"")</f>
        <v>01-Professional Salaries</v>
      </c>
      <c r="S69" t="str">
        <f t="shared" ref="S69:S93" si="17">_xlfn.CONCAT(Q69," ", R69)</f>
        <v>Teachers 01-Professional Salaries</v>
      </c>
      <c r="T69">
        <f t="shared" ref="T69:T93" si="18">IFERROR(VALUE(LEFT(D69,2)),"")</f>
        <v>1</v>
      </c>
    </row>
    <row r="70" spans="1:20" ht="31.5" x14ac:dyDescent="0.25">
      <c r="A70" s="99"/>
      <c r="B70" s="95"/>
      <c r="C70" s="54" t="str">
        <f t="shared" si="15"/>
        <v>Professional Development</v>
      </c>
      <c r="D70" s="54" t="str">
        <f t="shared" si="15"/>
        <v>04-Contracted Services</v>
      </c>
      <c r="E70" s="54" t="s">
        <v>26</v>
      </c>
      <c r="F70" s="54" t="s">
        <v>31</v>
      </c>
      <c r="G70" s="58" t="s">
        <v>105</v>
      </c>
      <c r="H70" s="57"/>
      <c r="I70" s="40">
        <v>16000</v>
      </c>
      <c r="J70" s="57"/>
      <c r="K70" s="40">
        <v>17000</v>
      </c>
      <c r="L70" s="57"/>
      <c r="M70" s="40">
        <v>18000</v>
      </c>
      <c r="P70" t="str">
        <f t="shared" si="16"/>
        <v>Professional Development-Contractual Services</v>
      </c>
      <c r="Q70" t="str">
        <f>IFERROR(VLOOKUP($P70,'Short Crosswalk'!$A$1:$G$29,4,0),"")</f>
        <v>Professional Development</v>
      </c>
      <c r="R70" t="str">
        <f>IFERROR(VLOOKUP($P70,'Short Crosswalk'!$A$1:$G$29,7,0),"")</f>
        <v>04-Contracted Services</v>
      </c>
      <c r="S70" t="str">
        <f t="shared" si="17"/>
        <v>Professional Development 04-Contracted Services</v>
      </c>
      <c r="T70">
        <f t="shared" si="18"/>
        <v>4</v>
      </c>
    </row>
    <row r="71" spans="1:20" ht="31.5" x14ac:dyDescent="0.25">
      <c r="A71" s="99"/>
      <c r="B71" s="95"/>
      <c r="C71" s="54" t="str">
        <f t="shared" si="15"/>
        <v xml:space="preserve">Instructional Materials, Equipment and Technology </v>
      </c>
      <c r="D71" s="54" t="str">
        <f t="shared" si="15"/>
        <v>05-Supplies and Materials</v>
      </c>
      <c r="E71" s="54" t="s">
        <v>28</v>
      </c>
      <c r="F71" s="54" t="s">
        <v>29</v>
      </c>
      <c r="G71" s="58" t="s">
        <v>106</v>
      </c>
      <c r="H71" s="57"/>
      <c r="I71" s="40">
        <v>166139</v>
      </c>
      <c r="J71" s="57"/>
      <c r="K71" s="40">
        <v>170000</v>
      </c>
      <c r="L71" s="57"/>
      <c r="M71" s="40">
        <v>173400</v>
      </c>
      <c r="P71" t="str">
        <f t="shared" si="16"/>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17"/>
        <v>Instructional Materials, Equipment and Technology  05-Supplies and Materials</v>
      </c>
      <c r="T71">
        <f t="shared" si="18"/>
        <v>5</v>
      </c>
    </row>
    <row r="72" spans="1:20" ht="27" customHeight="1" x14ac:dyDescent="0.25">
      <c r="A72" s="99"/>
      <c r="B72" s="95"/>
      <c r="C72" s="54" t="str">
        <f t="shared" si="15"/>
        <v xml:space="preserve">Benefits and Fixed Charges </v>
      </c>
      <c r="D72" s="54" t="str">
        <f t="shared" si="15"/>
        <v>04-Contracted Services</v>
      </c>
      <c r="E72" s="54" t="s">
        <v>26</v>
      </c>
      <c r="F72" s="54" t="s">
        <v>35</v>
      </c>
      <c r="G72" s="58" t="s">
        <v>36</v>
      </c>
      <c r="H72" s="57"/>
      <c r="I72" s="84">
        <v>846132</v>
      </c>
      <c r="J72" s="57"/>
      <c r="K72" s="84">
        <v>876285</v>
      </c>
      <c r="L72" s="57"/>
      <c r="M72" s="84">
        <v>938967</v>
      </c>
      <c r="P72" t="str">
        <f t="shared" si="16"/>
        <v>Benefits and Fixed Charges -Contractual Services</v>
      </c>
      <c r="Q72" t="str">
        <f>IFERROR(VLOOKUP($P72,'Short Crosswalk'!$A$1:$G$29,4,0),"")</f>
        <v xml:space="preserve">Benefits and Fixed Charges </v>
      </c>
      <c r="R72" t="str">
        <f>IFERROR(VLOOKUP($P72,'Short Crosswalk'!$A$1:$G$29,7,0),"")</f>
        <v>04-Contracted Services</v>
      </c>
      <c r="S72" t="str">
        <f t="shared" si="17"/>
        <v>Benefits and Fixed Charges  04-Contracted Services</v>
      </c>
      <c r="T72">
        <f t="shared" si="18"/>
        <v>4</v>
      </c>
    </row>
    <row r="73" spans="1:20" ht="13.5" customHeight="1" x14ac:dyDescent="0.3">
      <c r="A73" s="99"/>
      <c r="B73" s="61"/>
      <c r="C73" s="62"/>
      <c r="D73" s="62"/>
      <c r="E73" s="62"/>
      <c r="F73" s="62"/>
      <c r="G73" s="63" t="s">
        <v>37</v>
      </c>
      <c r="H73" s="64">
        <f>H69</f>
        <v>97</v>
      </c>
      <c r="I73" s="65">
        <f>SUM(I69:I72)</f>
        <v>9489591</v>
      </c>
      <c r="J73" s="64">
        <f>J69</f>
        <v>99</v>
      </c>
      <c r="K73" s="65">
        <f>SUM(K69:K72)</f>
        <v>9826138</v>
      </c>
      <c r="L73" s="64">
        <f>L69</f>
        <v>101</v>
      </c>
      <c r="M73" s="65">
        <f>SUM(M69:M72)</f>
        <v>10220041</v>
      </c>
      <c r="N73" s="66">
        <f>SUM(I73+K73+M73)</f>
        <v>29535770</v>
      </c>
      <c r="P73" t="str">
        <f t="shared" si="16"/>
        <v>-</v>
      </c>
      <c r="Q73" t="str">
        <f>IFERROR(VLOOKUP($P73,'Short Crosswalk'!$A$1:$G$29,4,0),"")</f>
        <v/>
      </c>
      <c r="R73" t="str">
        <f>IFERROR(VLOOKUP($P73,'Short Crosswalk'!$A$1:$G$29,7,0),"")</f>
        <v/>
      </c>
      <c r="S73" t="str">
        <f t="shared" si="17"/>
        <v xml:space="preserve"> </v>
      </c>
      <c r="T73" t="str">
        <f t="shared" si="18"/>
        <v/>
      </c>
    </row>
    <row r="74" spans="1:20" ht="26.5" customHeight="1" x14ac:dyDescent="0.25">
      <c r="A74" s="99"/>
      <c r="B74" s="95" t="s">
        <v>107</v>
      </c>
      <c r="C74" s="54" t="str">
        <f t="shared" ref="C74:D76" si="19">Q74</f>
        <v>Teachers</v>
      </c>
      <c r="D74" s="54" t="str">
        <f t="shared" si="19"/>
        <v>01-Professional Salaries</v>
      </c>
      <c r="E74" s="54" t="s">
        <v>40</v>
      </c>
      <c r="F74" s="54" t="s">
        <v>43</v>
      </c>
      <c r="G74" s="58" t="s">
        <v>108</v>
      </c>
      <c r="H74" s="41">
        <v>120</v>
      </c>
      <c r="I74" s="40">
        <v>12526491</v>
      </c>
      <c r="J74" s="41">
        <v>120</v>
      </c>
      <c r="K74" s="40">
        <v>12839580</v>
      </c>
      <c r="L74" s="41">
        <v>120</v>
      </c>
      <c r="M74" s="40">
        <v>13160569</v>
      </c>
      <c r="P74" t="str">
        <f t="shared" si="16"/>
        <v>Classroom &amp; Specialist Teachers-Salaries - Instructional</v>
      </c>
      <c r="Q74" t="str">
        <f>IFERROR(VLOOKUP($P74,'Short Crosswalk'!$A$1:$G$29,4,0),"")</f>
        <v>Teachers</v>
      </c>
      <c r="R74" t="str">
        <f>IFERROR(VLOOKUP($P74,'Short Crosswalk'!$A$1:$G$29,7,0),"")</f>
        <v>01-Professional Salaries</v>
      </c>
      <c r="S74" t="str">
        <f t="shared" si="17"/>
        <v>Teachers 01-Professional Salaries</v>
      </c>
      <c r="T74">
        <f t="shared" si="18"/>
        <v>1</v>
      </c>
    </row>
    <row r="75" spans="1:20" ht="31.5" x14ac:dyDescent="0.25">
      <c r="A75" s="99"/>
      <c r="B75" s="95"/>
      <c r="C75" s="54" t="str">
        <f t="shared" si="19"/>
        <v xml:space="preserve">Instructional Materials, Equipment and Technology </v>
      </c>
      <c r="D75" s="54" t="str">
        <f t="shared" si="19"/>
        <v>05-Supplies and Materials</v>
      </c>
      <c r="E75" s="54" t="s">
        <v>28</v>
      </c>
      <c r="F75" s="54" t="s">
        <v>29</v>
      </c>
      <c r="G75" s="58" t="s">
        <v>109</v>
      </c>
      <c r="H75" s="57"/>
      <c r="I75" s="40">
        <v>40000</v>
      </c>
      <c r="J75" s="57"/>
      <c r="K75" s="40">
        <v>40800</v>
      </c>
      <c r="L75" s="57"/>
      <c r="M75" s="40">
        <v>41116</v>
      </c>
      <c r="P75" t="str">
        <f t="shared" si="16"/>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17"/>
        <v>Instructional Materials, Equipment and Technology  05-Supplies and Materials</v>
      </c>
      <c r="T75">
        <f t="shared" si="18"/>
        <v>5</v>
      </c>
    </row>
    <row r="76" spans="1:20" ht="26.5" customHeight="1" x14ac:dyDescent="0.25">
      <c r="A76" s="99"/>
      <c r="B76" s="95"/>
      <c r="C76" s="54" t="str">
        <f t="shared" si="19"/>
        <v xml:space="preserve">Benefits and Fixed Charges </v>
      </c>
      <c r="D76" s="54" t="str">
        <f t="shared" si="19"/>
        <v>04-Contracted Services</v>
      </c>
      <c r="E76" s="54" t="s">
        <v>26</v>
      </c>
      <c r="F76" s="54" t="s">
        <v>35</v>
      </c>
      <c r="G76" s="58" t="s">
        <v>36</v>
      </c>
      <c r="H76" s="57"/>
      <c r="I76" s="84">
        <v>125264</v>
      </c>
      <c r="J76" s="57"/>
      <c r="K76" s="84">
        <v>1283958</v>
      </c>
      <c r="L76" s="57"/>
      <c r="M76" s="84">
        <v>1316056</v>
      </c>
      <c r="P76" t="str">
        <f t="shared" si="16"/>
        <v>Benefits and Fixed Charges -Contractual Services</v>
      </c>
      <c r="Q76" t="str">
        <f>IFERROR(VLOOKUP($P76,'Short Crosswalk'!$A$1:$G$29,4,0),"")</f>
        <v xml:space="preserve">Benefits and Fixed Charges </v>
      </c>
      <c r="R76" t="str">
        <f>IFERROR(VLOOKUP($P76,'Short Crosswalk'!$A$1:$G$29,7,0),"")</f>
        <v>04-Contracted Services</v>
      </c>
      <c r="S76" t="str">
        <f t="shared" si="17"/>
        <v>Benefits and Fixed Charges  04-Contracted Services</v>
      </c>
      <c r="T76">
        <f t="shared" si="18"/>
        <v>4</v>
      </c>
    </row>
    <row r="77" spans="1:20" ht="13.5" customHeight="1" x14ac:dyDescent="0.3">
      <c r="A77" s="60"/>
      <c r="B77" s="61"/>
      <c r="C77" s="62"/>
      <c r="D77" s="62"/>
      <c r="E77" s="62"/>
      <c r="F77" s="62"/>
      <c r="G77" s="63" t="s">
        <v>37</v>
      </c>
      <c r="H77" s="64">
        <f>H74</f>
        <v>120</v>
      </c>
      <c r="I77" s="65">
        <f>SUM(I74:I76)</f>
        <v>12691755</v>
      </c>
      <c r="J77" s="64">
        <f>J74</f>
        <v>120</v>
      </c>
      <c r="K77" s="65">
        <f>SUM(K74:K76)</f>
        <v>14164338</v>
      </c>
      <c r="L77" s="64">
        <f>L74</f>
        <v>120</v>
      </c>
      <c r="M77" s="65">
        <f>SUM(M74:M76)</f>
        <v>14517741</v>
      </c>
      <c r="N77" s="66">
        <f>SUM(I77+K77+M77)</f>
        <v>41373834</v>
      </c>
      <c r="P77" t="str">
        <f t="shared" si="16"/>
        <v>-</v>
      </c>
      <c r="Q77" t="str">
        <f>IFERROR(VLOOKUP($P77,'Short Crosswalk'!$A$1:$G$29,4,0),"")</f>
        <v/>
      </c>
      <c r="R77" t="str">
        <f>IFERROR(VLOOKUP($P77,'Short Crosswalk'!$A$1:$G$29,7,0),"")</f>
        <v/>
      </c>
      <c r="S77" t="str">
        <f t="shared" si="17"/>
        <v xml:space="preserve"> </v>
      </c>
      <c r="T77" t="str">
        <f t="shared" si="18"/>
        <v/>
      </c>
    </row>
    <row r="78" spans="1:20" ht="23.5" customHeight="1" x14ac:dyDescent="0.25">
      <c r="A78" s="94" t="s">
        <v>110</v>
      </c>
      <c r="B78" s="95" t="s">
        <v>111</v>
      </c>
      <c r="C78" s="54" t="str">
        <f t="shared" ref="C78:D81" si="20">Q78</f>
        <v>Administration</v>
      </c>
      <c r="D78" s="54" t="str">
        <f t="shared" si="20"/>
        <v>01-Professional Salaries</v>
      </c>
      <c r="E78" s="54" t="s">
        <v>92</v>
      </c>
      <c r="F78" s="54" t="s">
        <v>93</v>
      </c>
      <c r="G78" s="58" t="s">
        <v>112</v>
      </c>
      <c r="H78" s="41">
        <v>4</v>
      </c>
      <c r="I78" s="40">
        <v>679099</v>
      </c>
      <c r="J78" s="41">
        <v>4</v>
      </c>
      <c r="K78" s="40">
        <v>692681</v>
      </c>
      <c r="L78" s="41">
        <v>4</v>
      </c>
      <c r="M78" s="40">
        <v>706535</v>
      </c>
      <c r="P78" t="str">
        <f t="shared" si="16"/>
        <v>Administration-Salaries - Administrator</v>
      </c>
      <c r="Q78" t="str">
        <f>IFERROR(VLOOKUP($P78,'Short Crosswalk'!$A$1:$G$29,4,0),"")</f>
        <v>Administration</v>
      </c>
      <c r="R78" t="str">
        <f>IFERROR(VLOOKUP($P78,'Short Crosswalk'!$A$1:$G$29,7,0),"")</f>
        <v>01-Professional Salaries</v>
      </c>
      <c r="S78" t="str">
        <f t="shared" si="17"/>
        <v>Administration 01-Professional Salaries</v>
      </c>
      <c r="T78">
        <f t="shared" si="18"/>
        <v>1</v>
      </c>
    </row>
    <row r="79" spans="1:20" ht="25.5" customHeight="1" x14ac:dyDescent="0.25">
      <c r="A79" s="94"/>
      <c r="B79" s="95"/>
      <c r="C79" s="54" t="str">
        <f t="shared" si="20"/>
        <v>Other Teaching Services</v>
      </c>
      <c r="D79" s="54" t="str">
        <f t="shared" si="20"/>
        <v>04-Contracted Services</v>
      </c>
      <c r="E79" s="54" t="s">
        <v>26</v>
      </c>
      <c r="F79" s="54" t="s">
        <v>78</v>
      </c>
      <c r="G79" s="58" t="s">
        <v>113</v>
      </c>
      <c r="H79" s="57"/>
      <c r="I79" s="40"/>
      <c r="J79" s="57"/>
      <c r="K79" s="40"/>
      <c r="L79" s="57"/>
      <c r="M79" s="40"/>
      <c r="P79" t="str">
        <f t="shared" si="16"/>
        <v>Other Teaching Services-Contractual Services</v>
      </c>
      <c r="Q79" t="str">
        <f>IFERROR(VLOOKUP($P79,'Short Crosswalk'!$A$1:$G$29,4,0),"")</f>
        <v>Other Teaching Services</v>
      </c>
      <c r="R79" t="str">
        <f>IFERROR(VLOOKUP($P79,'Short Crosswalk'!$A$1:$G$29,7,0),"")</f>
        <v>04-Contracted Services</v>
      </c>
      <c r="S79" t="str">
        <f t="shared" si="17"/>
        <v>Other Teaching Services 04-Contracted Services</v>
      </c>
      <c r="T79">
        <f t="shared" si="18"/>
        <v>4</v>
      </c>
    </row>
    <row r="80" spans="1:20" ht="34" customHeight="1" x14ac:dyDescent="0.25">
      <c r="A80" s="94"/>
      <c r="B80" s="95"/>
      <c r="C80" s="54" t="str">
        <f t="shared" si="20"/>
        <v>Teachers</v>
      </c>
      <c r="D80" s="54" t="str">
        <f t="shared" si="20"/>
        <v>06-Other Expenses</v>
      </c>
      <c r="E80" s="54" t="s">
        <v>88</v>
      </c>
      <c r="F80" s="54" t="s">
        <v>43</v>
      </c>
      <c r="G80" s="58" t="s">
        <v>114</v>
      </c>
      <c r="H80" s="57"/>
      <c r="I80" s="40"/>
      <c r="J80" s="57"/>
      <c r="K80" s="40"/>
      <c r="L80" s="57"/>
      <c r="M80" s="40"/>
      <c r="P80" t="str">
        <f t="shared" si="16"/>
        <v>Classroom &amp; Specialist Teachers-Other</v>
      </c>
      <c r="Q80" t="str">
        <f>IFERROR(VLOOKUP($P80,'Short Crosswalk'!$A$1:$G$29,4,0),"")</f>
        <v>Teachers</v>
      </c>
      <c r="R80" t="str">
        <f>IFERROR(VLOOKUP($P80,'Short Crosswalk'!$A$1:$G$29,7,0),"")</f>
        <v>06-Other Expenses</v>
      </c>
      <c r="S80" t="str">
        <f t="shared" si="17"/>
        <v>Teachers 06-Other Expenses</v>
      </c>
      <c r="T80">
        <f t="shared" si="18"/>
        <v>6</v>
      </c>
    </row>
    <row r="81" spans="1:20" ht="23.5" customHeight="1" x14ac:dyDescent="0.25">
      <c r="A81" s="94"/>
      <c r="B81" s="95"/>
      <c r="C81" s="54" t="str">
        <f t="shared" si="20"/>
        <v xml:space="preserve">Benefits and Fixed Charges </v>
      </c>
      <c r="D81" s="54" t="str">
        <f t="shared" si="20"/>
        <v>04-Contracted Services</v>
      </c>
      <c r="E81" s="54" t="s">
        <v>26</v>
      </c>
      <c r="F81" s="54" t="s">
        <v>35</v>
      </c>
      <c r="G81" s="58" t="s">
        <v>36</v>
      </c>
      <c r="H81" s="57"/>
      <c r="I81" s="84">
        <v>67909</v>
      </c>
      <c r="J81" s="57"/>
      <c r="K81" s="84">
        <v>69268</v>
      </c>
      <c r="L81" s="57"/>
      <c r="M81" s="84">
        <v>70653</v>
      </c>
      <c r="P81" t="str">
        <f t="shared" si="16"/>
        <v>Benefits and Fixed Charges -Contractual Services</v>
      </c>
      <c r="Q81" t="str">
        <f>IFERROR(VLOOKUP($P81,'Short Crosswalk'!$A$1:$G$29,4,0),"")</f>
        <v xml:space="preserve">Benefits and Fixed Charges </v>
      </c>
      <c r="R81" t="str">
        <f>IFERROR(VLOOKUP($P81,'Short Crosswalk'!$A$1:$G$29,7,0),"")</f>
        <v>04-Contracted Services</v>
      </c>
      <c r="S81" t="str">
        <f t="shared" si="17"/>
        <v>Benefits and Fixed Charges  04-Contracted Services</v>
      </c>
      <c r="T81">
        <f t="shared" si="18"/>
        <v>4</v>
      </c>
    </row>
    <row r="82" spans="1:20" ht="13.5" customHeight="1" x14ac:dyDescent="0.3">
      <c r="A82" s="60"/>
      <c r="B82" s="61"/>
      <c r="C82" s="62"/>
      <c r="D82" s="62"/>
      <c r="E82" s="62"/>
      <c r="F82" s="62"/>
      <c r="G82" s="63" t="s">
        <v>37</v>
      </c>
      <c r="H82" s="64">
        <f>H78</f>
        <v>4</v>
      </c>
      <c r="I82" s="65">
        <f>SUM(I78:I81)</f>
        <v>747008</v>
      </c>
      <c r="J82" s="64">
        <f>J78</f>
        <v>4</v>
      </c>
      <c r="K82" s="65">
        <f>SUM(K78:K81)</f>
        <v>761949</v>
      </c>
      <c r="L82" s="64">
        <f>L78</f>
        <v>4</v>
      </c>
      <c r="M82" s="65">
        <f>SUM(M78:M81)</f>
        <v>777188</v>
      </c>
      <c r="N82" s="66">
        <f>SUM(I82+K82+M82)</f>
        <v>2286145</v>
      </c>
      <c r="P82" t="str">
        <f t="shared" si="16"/>
        <v>-</v>
      </c>
      <c r="Q82" t="str">
        <f>IFERROR(VLOOKUP($P82,'Short Crosswalk'!$A$1:$G$29,4,0),"")</f>
        <v/>
      </c>
      <c r="R82" t="str">
        <f>IFERROR(VLOOKUP($P82,'Short Crosswalk'!$A$1:$G$29,7,0),"")</f>
        <v/>
      </c>
      <c r="S82" t="str">
        <f t="shared" si="17"/>
        <v xml:space="preserve"> </v>
      </c>
      <c r="T82" t="str">
        <f t="shared" si="18"/>
        <v/>
      </c>
    </row>
    <row r="83" spans="1:20" ht="23.5" customHeight="1" x14ac:dyDescent="0.25">
      <c r="A83" s="94" t="s">
        <v>115</v>
      </c>
      <c r="B83" s="95" t="s">
        <v>116</v>
      </c>
      <c r="C83" s="54" t="str">
        <f t="shared" ref="C83:D85" si="21">Q83</f>
        <v>Professional Development</v>
      </c>
      <c r="D83" s="54" t="str">
        <f t="shared" si="21"/>
        <v>04-Contracted Services</v>
      </c>
      <c r="E83" s="54" t="s">
        <v>26</v>
      </c>
      <c r="F83" s="54" t="s">
        <v>31</v>
      </c>
      <c r="G83" s="58" t="s">
        <v>117</v>
      </c>
      <c r="H83" s="57"/>
      <c r="I83" s="40">
        <v>5000</v>
      </c>
      <c r="J83" s="57"/>
      <c r="K83" s="40">
        <v>5000</v>
      </c>
      <c r="L83" s="57"/>
      <c r="M83" s="40">
        <v>5000</v>
      </c>
      <c r="P83" t="str">
        <f t="shared" si="16"/>
        <v>Professional Development-Contractual Services</v>
      </c>
      <c r="Q83" t="str">
        <f>IFERROR(VLOOKUP($P83,'Short Crosswalk'!$A$1:$G$29,4,0),"")</f>
        <v>Professional Development</v>
      </c>
      <c r="R83" t="str">
        <f>IFERROR(VLOOKUP($P83,'Short Crosswalk'!$A$1:$G$29,7,0),"")</f>
        <v>04-Contracted Services</v>
      </c>
      <c r="S83" t="str">
        <f t="shared" si="17"/>
        <v>Professional Development 04-Contracted Services</v>
      </c>
      <c r="T83">
        <f t="shared" si="18"/>
        <v>4</v>
      </c>
    </row>
    <row r="84" spans="1:20" ht="24" customHeight="1" x14ac:dyDescent="0.25">
      <c r="A84" s="94"/>
      <c r="B84" s="95"/>
      <c r="C84" s="54" t="str">
        <f t="shared" si="21"/>
        <v>Teachers</v>
      </c>
      <c r="D84" s="54" t="str">
        <f t="shared" si="21"/>
        <v>01-Professional Salaries</v>
      </c>
      <c r="E84" s="54" t="s">
        <v>52</v>
      </c>
      <c r="F84" s="54" t="s">
        <v>43</v>
      </c>
      <c r="G84" s="58" t="s">
        <v>118</v>
      </c>
      <c r="H84" s="57"/>
      <c r="I84" s="40">
        <v>72000</v>
      </c>
      <c r="J84" s="57"/>
      <c r="K84" s="40">
        <v>73440</v>
      </c>
      <c r="L84" s="57"/>
      <c r="M84" s="40">
        <v>74908</v>
      </c>
      <c r="P84" t="str">
        <f t="shared" si="16"/>
        <v>Classroom &amp; Specialist Teachers-Stipends</v>
      </c>
      <c r="Q84" t="str">
        <f>IFERROR(VLOOKUP($P84,'Short Crosswalk'!$A$1:$G$29,4,0),"")</f>
        <v>Teachers</v>
      </c>
      <c r="R84" t="str">
        <f>IFERROR(VLOOKUP($P84,'Short Crosswalk'!$A$1:$G$29,7,0),"")</f>
        <v>01-Professional Salaries</v>
      </c>
      <c r="S84" t="str">
        <f t="shared" si="17"/>
        <v>Teachers 01-Professional Salaries</v>
      </c>
      <c r="T84">
        <f t="shared" si="18"/>
        <v>1</v>
      </c>
    </row>
    <row r="85" spans="1:20" ht="32.5" customHeight="1" x14ac:dyDescent="0.25">
      <c r="A85" s="94"/>
      <c r="B85" s="95"/>
      <c r="C85" s="54" t="str">
        <f t="shared" si="21"/>
        <v>Teachers</v>
      </c>
      <c r="D85" s="54" t="str">
        <f t="shared" si="21"/>
        <v>06-Other Expenses</v>
      </c>
      <c r="E85" s="54" t="s">
        <v>88</v>
      </c>
      <c r="F85" s="54" t="s">
        <v>43</v>
      </c>
      <c r="G85" s="58" t="s">
        <v>119</v>
      </c>
      <c r="H85" s="57"/>
      <c r="I85" s="40"/>
      <c r="J85" s="57"/>
      <c r="K85" s="40"/>
      <c r="L85" s="57"/>
      <c r="M85" s="40"/>
      <c r="P85" t="str">
        <f t="shared" si="16"/>
        <v>Classroom &amp; Specialist Teachers-Other</v>
      </c>
      <c r="Q85" t="str">
        <f>IFERROR(VLOOKUP($P85,'Short Crosswalk'!$A$1:$G$29,4,0),"")</f>
        <v>Teachers</v>
      </c>
      <c r="R85" t="str">
        <f>IFERROR(VLOOKUP($P85,'Short Crosswalk'!$A$1:$G$29,7,0),"")</f>
        <v>06-Other Expenses</v>
      </c>
      <c r="S85" t="str">
        <f t="shared" si="17"/>
        <v>Teachers 06-Other Expenses</v>
      </c>
      <c r="T85">
        <f t="shared" si="18"/>
        <v>6</v>
      </c>
    </row>
    <row r="86" spans="1:20" ht="13.5" customHeight="1" x14ac:dyDescent="0.3">
      <c r="A86" s="60"/>
      <c r="B86" s="61"/>
      <c r="C86" s="62"/>
      <c r="D86" s="62"/>
      <c r="E86" s="62"/>
      <c r="F86" s="62"/>
      <c r="G86" s="63" t="s">
        <v>37</v>
      </c>
      <c r="H86" s="64"/>
      <c r="I86" s="65">
        <f>SUM(I83:I85)</f>
        <v>77000</v>
      </c>
      <c r="J86" s="64"/>
      <c r="K86" s="65">
        <f>SUM(K83:K85)</f>
        <v>78440</v>
      </c>
      <c r="L86" s="64"/>
      <c r="M86" s="65">
        <f>SUM(M83:M85)</f>
        <v>79908</v>
      </c>
      <c r="N86" s="66">
        <f>SUM(I86+K86+M86)</f>
        <v>235348</v>
      </c>
      <c r="P86" t="str">
        <f t="shared" si="16"/>
        <v>-</v>
      </c>
      <c r="Q86" t="str">
        <f>IFERROR(VLOOKUP($P86,'Short Crosswalk'!$A$1:$G$29,4,0),"")</f>
        <v/>
      </c>
      <c r="R86" t="str">
        <f>IFERROR(VLOOKUP($P86,'Short Crosswalk'!$A$1:$G$29,7,0),"")</f>
        <v/>
      </c>
      <c r="S86" t="str">
        <f t="shared" si="17"/>
        <v xml:space="preserve"> </v>
      </c>
      <c r="T86" t="str">
        <f t="shared" si="18"/>
        <v/>
      </c>
    </row>
    <row r="87" spans="1:20" ht="36" customHeight="1" x14ac:dyDescent="0.25">
      <c r="A87" s="96" t="s">
        <v>120</v>
      </c>
      <c r="B87" s="97" t="s">
        <v>121</v>
      </c>
      <c r="C87" s="54" t="str">
        <f t="shared" ref="C87:D90" si="22">Q87</f>
        <v>Administration</v>
      </c>
      <c r="D87" s="54" t="str">
        <f t="shared" si="22"/>
        <v>01-Professional Salaries</v>
      </c>
      <c r="E87" s="54" t="s">
        <v>92</v>
      </c>
      <c r="F87" s="54" t="s">
        <v>93</v>
      </c>
      <c r="G87" s="58" t="s">
        <v>122</v>
      </c>
      <c r="H87" s="41">
        <v>1</v>
      </c>
      <c r="I87" s="40">
        <v>210000</v>
      </c>
      <c r="J87" s="41">
        <v>1</v>
      </c>
      <c r="K87" s="40">
        <v>214200</v>
      </c>
      <c r="L87" s="41">
        <v>1</v>
      </c>
      <c r="M87" s="40">
        <v>218484</v>
      </c>
      <c r="P87" t="str">
        <f t="shared" si="16"/>
        <v>Administration-Salaries - Administrator</v>
      </c>
      <c r="Q87" t="str">
        <f>IFERROR(VLOOKUP($P87,'Short Crosswalk'!$A$1:$G$29,4,0),"")</f>
        <v>Administration</v>
      </c>
      <c r="R87" t="str">
        <f>IFERROR(VLOOKUP($P87,'Short Crosswalk'!$A$1:$G$29,7,0),"")</f>
        <v>01-Professional Salaries</v>
      </c>
      <c r="S87" t="str">
        <f t="shared" si="17"/>
        <v>Administration 01-Professional Salaries</v>
      </c>
      <c r="T87">
        <f t="shared" si="18"/>
        <v>1</v>
      </c>
    </row>
    <row r="88" spans="1:20" ht="34" customHeight="1" x14ac:dyDescent="0.25">
      <c r="A88" s="96"/>
      <c r="B88" s="97"/>
      <c r="C88" s="54" t="str">
        <f t="shared" si="22"/>
        <v>Administration</v>
      </c>
      <c r="D88" s="54" t="str">
        <f t="shared" si="22"/>
        <v>04-Contracted Services</v>
      </c>
      <c r="E88" s="54" t="s">
        <v>26</v>
      </c>
      <c r="F88" s="54" t="s">
        <v>93</v>
      </c>
      <c r="G88" s="58" t="s">
        <v>123</v>
      </c>
      <c r="H88" s="57"/>
      <c r="I88" s="40"/>
      <c r="J88" s="57"/>
      <c r="K88" s="40"/>
      <c r="L88" s="57"/>
      <c r="M88" s="40"/>
      <c r="P88" t="str">
        <f t="shared" si="16"/>
        <v>Administration-Contractual Services</v>
      </c>
      <c r="Q88" t="str">
        <f>IFERROR(VLOOKUP($P88,'Short Crosswalk'!$A$1:$G$29,4,0),"")</f>
        <v>Administration</v>
      </c>
      <c r="R88" t="str">
        <f>IFERROR(VLOOKUP($P88,'Short Crosswalk'!$A$1:$G$29,7,0),"")</f>
        <v>04-Contracted Services</v>
      </c>
      <c r="S88" t="str">
        <f t="shared" si="17"/>
        <v>Administration 04-Contracted Services</v>
      </c>
      <c r="T88">
        <f t="shared" si="18"/>
        <v>4</v>
      </c>
    </row>
    <row r="89" spans="1:20" ht="24" customHeight="1" x14ac:dyDescent="0.25">
      <c r="A89" s="96"/>
      <c r="B89" s="97"/>
      <c r="C89" s="54" t="str">
        <f t="shared" si="22"/>
        <v>Teachers</v>
      </c>
      <c r="D89" s="54" t="str">
        <f t="shared" si="22"/>
        <v>01-Professional Salaries</v>
      </c>
      <c r="E89" s="54" t="s">
        <v>52</v>
      </c>
      <c r="F89" s="54" t="s">
        <v>43</v>
      </c>
      <c r="G89" s="58" t="s">
        <v>124</v>
      </c>
      <c r="H89" s="57"/>
      <c r="I89" s="40"/>
      <c r="J89" s="57"/>
      <c r="K89" s="40"/>
      <c r="L89" s="57"/>
      <c r="M89" s="40"/>
      <c r="P89" t="str">
        <f t="shared" si="16"/>
        <v>Classroom &amp; Specialist Teachers-Stipends</v>
      </c>
      <c r="Q89" t="str">
        <f>IFERROR(VLOOKUP($P89,'Short Crosswalk'!$A$1:$G$29,4,0),"")</f>
        <v>Teachers</v>
      </c>
      <c r="R89" t="str">
        <f>IFERROR(VLOOKUP($P89,'Short Crosswalk'!$A$1:$G$29,7,0),"")</f>
        <v>01-Professional Salaries</v>
      </c>
      <c r="S89" t="str">
        <f t="shared" si="17"/>
        <v>Teachers 01-Professional Salaries</v>
      </c>
      <c r="T89">
        <f t="shared" si="18"/>
        <v>1</v>
      </c>
    </row>
    <row r="90" spans="1:20" ht="25.5" customHeight="1" x14ac:dyDescent="0.25">
      <c r="A90" s="96"/>
      <c r="B90" s="97"/>
      <c r="C90" s="54" t="str">
        <f t="shared" si="22"/>
        <v xml:space="preserve">Benefits and Fixed Charges </v>
      </c>
      <c r="D90" s="54" t="str">
        <f t="shared" si="22"/>
        <v>04-Contracted Services</v>
      </c>
      <c r="E90" s="54" t="s">
        <v>26</v>
      </c>
      <c r="F90" s="54" t="s">
        <v>35</v>
      </c>
      <c r="G90" s="58" t="s">
        <v>36</v>
      </c>
      <c r="H90" s="57"/>
      <c r="I90" s="84">
        <v>21000</v>
      </c>
      <c r="J90" s="57"/>
      <c r="K90" s="84">
        <v>21420</v>
      </c>
      <c r="L90" s="57"/>
      <c r="M90" s="84">
        <v>21848</v>
      </c>
      <c r="P90" t="str">
        <f t="shared" si="16"/>
        <v>Benefits and Fixed Charges -Contractual Services</v>
      </c>
      <c r="Q90" t="str">
        <f>IFERROR(VLOOKUP($P90,'Short Crosswalk'!$A$1:$G$29,4,0),"")</f>
        <v xml:space="preserve">Benefits and Fixed Charges </v>
      </c>
      <c r="R90" t="str">
        <f>IFERROR(VLOOKUP($P90,'Short Crosswalk'!$A$1:$G$29,7,0),"")</f>
        <v>04-Contracted Services</v>
      </c>
      <c r="S90" t="str">
        <f t="shared" si="17"/>
        <v>Benefits and Fixed Charges  04-Contracted Services</v>
      </c>
      <c r="T90">
        <f t="shared" si="18"/>
        <v>4</v>
      </c>
    </row>
    <row r="91" spans="1:20" x14ac:dyDescent="0.3">
      <c r="A91" s="70"/>
      <c r="B91" s="61"/>
      <c r="C91" s="61"/>
      <c r="D91" s="61"/>
      <c r="E91" s="62"/>
      <c r="F91" s="62"/>
      <c r="G91" s="63" t="s">
        <v>37</v>
      </c>
      <c r="H91" s="64">
        <f>H87</f>
        <v>1</v>
      </c>
      <c r="I91" s="65">
        <f>SUM(I87:I90)</f>
        <v>231000</v>
      </c>
      <c r="J91" s="64">
        <f>J87</f>
        <v>1</v>
      </c>
      <c r="K91" s="65">
        <f>SUM(K87:K90)</f>
        <v>235620</v>
      </c>
      <c r="L91" s="64">
        <f>L87</f>
        <v>1</v>
      </c>
      <c r="M91" s="65">
        <f>SUM(M87:M90)</f>
        <v>240332</v>
      </c>
      <c r="N91" s="66">
        <f>SUM(I91+K91+M91)</f>
        <v>706952</v>
      </c>
      <c r="P91" t="str">
        <f t="shared" si="16"/>
        <v>-</v>
      </c>
      <c r="Q91" t="str">
        <f>IFERROR(VLOOKUP($P91,'Short Crosswalk'!$A$1:$G$29,4,0),"")</f>
        <v/>
      </c>
      <c r="R91" t="str">
        <f>IFERROR(VLOOKUP($P91,'Short Crosswalk'!$A$1:$G$29,7,0),"")</f>
        <v/>
      </c>
      <c r="S91" t="str">
        <f t="shared" si="17"/>
        <v xml:space="preserve"> </v>
      </c>
      <c r="T91" t="str">
        <f t="shared" si="18"/>
        <v/>
      </c>
    </row>
    <row r="92" spans="1:20" x14ac:dyDescent="0.3">
      <c r="A92" s="71"/>
      <c r="B92" s="68"/>
      <c r="C92" s="68"/>
      <c r="D92" s="68"/>
      <c r="E92" s="72"/>
      <c r="F92" s="72"/>
      <c r="G92" s="73"/>
      <c r="H92" s="74"/>
      <c r="I92" s="75"/>
      <c r="J92" s="74"/>
      <c r="K92" s="75"/>
      <c r="L92" s="74"/>
      <c r="M92" s="75"/>
      <c r="N92" s="76"/>
      <c r="P92" t="str">
        <f t="shared" si="16"/>
        <v>-</v>
      </c>
      <c r="Q92" t="str">
        <f>IFERROR(VLOOKUP($P92,'Short Crosswalk'!$A$1:$G$29,4,0),"")</f>
        <v/>
      </c>
      <c r="R92" t="str">
        <f>IFERROR(VLOOKUP($P92,'Short Crosswalk'!$A$1:$G$29,7,0),"")</f>
        <v/>
      </c>
      <c r="S92" t="str">
        <f t="shared" si="17"/>
        <v xml:space="preserve"> </v>
      </c>
      <c r="T92" t="str">
        <f t="shared" si="18"/>
        <v/>
      </c>
    </row>
    <row r="93" spans="1:20" ht="14.5" x14ac:dyDescent="0.35">
      <c r="A93" s="77"/>
      <c r="B93" s="78"/>
      <c r="C93" s="78"/>
      <c r="D93" s="78"/>
      <c r="E93" s="79"/>
      <c r="F93" s="80"/>
      <c r="G93" s="80" t="s">
        <v>125</v>
      </c>
      <c r="H93" s="81">
        <f t="shared" ref="H93:M93" si="23">H86+H82+H77+H73+H68+H65+H58+H52+H46+H41+H38+H35+H28+H22+H17+H11+H91</f>
        <v>453</v>
      </c>
      <c r="I93" s="82">
        <f t="shared" si="23"/>
        <v>49993986</v>
      </c>
      <c r="J93" s="81">
        <f t="shared" si="23"/>
        <v>465</v>
      </c>
      <c r="K93" s="82">
        <f t="shared" si="23"/>
        <v>53047640</v>
      </c>
      <c r="L93" s="81">
        <f t="shared" si="23"/>
        <v>442</v>
      </c>
      <c r="M93" s="82">
        <f t="shared" si="23"/>
        <v>55022617</v>
      </c>
      <c r="N93" s="83">
        <f>SUM(I93+K93+M93)</f>
        <v>158064243</v>
      </c>
      <c r="O93" s="17"/>
      <c r="P93" t="str">
        <f t="shared" si="16"/>
        <v>-</v>
      </c>
      <c r="Q93" t="str">
        <f>IFERROR(VLOOKUP($P93,'Short Crosswalk'!$A$1:$G$29,4,0),"")</f>
        <v/>
      </c>
      <c r="R93" t="str">
        <f>IFERROR(VLOOKUP($P93,'Short Crosswalk'!$A$1:$G$29,7,0),"")</f>
        <v/>
      </c>
      <c r="S93" t="str">
        <f t="shared" si="17"/>
        <v xml:space="preserve"> </v>
      </c>
      <c r="T93" t="str">
        <f t="shared" si="18"/>
        <v/>
      </c>
    </row>
    <row r="94" spans="1:20" x14ac:dyDescent="0.25">
      <c r="A94" s="18"/>
      <c r="B94" s="19"/>
      <c r="C94" s="20"/>
      <c r="D94" s="20"/>
      <c r="E94" s="18"/>
      <c r="F94" s="18"/>
      <c r="G94" s="18"/>
      <c r="H94" s="21"/>
      <c r="I94" s="22"/>
      <c r="J94" s="21"/>
      <c r="K94" s="22"/>
      <c r="L94" s="21"/>
      <c r="M94" s="22"/>
    </row>
  </sheetData>
  <sheetProtection selectLockedCells="1"/>
  <mergeCells count="38">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 ref="A18:A21"/>
    <mergeCell ref="B18:B21"/>
    <mergeCell ref="A23:A34"/>
    <mergeCell ref="B23:B27"/>
    <mergeCell ref="B29:B34"/>
    <mergeCell ref="A36:A51"/>
    <mergeCell ref="B36:B37"/>
    <mergeCell ref="B39:B40"/>
    <mergeCell ref="B42:B45"/>
    <mergeCell ref="B47:B51"/>
    <mergeCell ref="A53:A57"/>
    <mergeCell ref="B53:B57"/>
    <mergeCell ref="A59:A76"/>
    <mergeCell ref="B59:B64"/>
    <mergeCell ref="B66:B67"/>
    <mergeCell ref="B69:B72"/>
    <mergeCell ref="B74:B76"/>
    <mergeCell ref="A78:A81"/>
    <mergeCell ref="B78:B81"/>
    <mergeCell ref="A83:A85"/>
    <mergeCell ref="B83:B85"/>
    <mergeCell ref="A87:A90"/>
    <mergeCell ref="B87:B90"/>
  </mergeCells>
  <pageMargins left="0.25" right="0.25" top="0.75" bottom="0.75" header="0.3" footer="0.3"/>
  <pageSetup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topLeftCell="A17" zoomScaleNormal="100" workbookViewId="0">
      <selection activeCell="D23" sqref="D23:H23"/>
    </sheetView>
  </sheetViews>
  <sheetFormatPr defaultColWidth="11.54296875" defaultRowHeight="12.5" x14ac:dyDescent="0.25"/>
  <cols>
    <col min="1" max="1" width="43.54296875" customWidth="1"/>
    <col min="2" max="2" width="22.54296875" customWidth="1"/>
    <col min="7" max="7" width="15.81640625" customWidth="1"/>
    <col min="8" max="8" width="15.54296875" customWidth="1"/>
  </cols>
  <sheetData>
    <row r="1" spans="1:8" ht="15.5" x14ac:dyDescent="0.35">
      <c r="A1" s="115" t="s">
        <v>126</v>
      </c>
      <c r="B1" s="115"/>
      <c r="C1" s="115"/>
      <c r="D1" s="115"/>
      <c r="E1" s="115"/>
      <c r="F1" s="115"/>
      <c r="G1" s="115"/>
      <c r="H1" s="115"/>
    </row>
    <row r="2" spans="1:8" ht="13.5" customHeight="1" x14ac:dyDescent="0.25">
      <c r="A2" s="23"/>
      <c r="B2" s="24"/>
      <c r="C2" s="112" t="s">
        <v>10</v>
      </c>
      <c r="D2" s="112"/>
      <c r="E2" s="113" t="s">
        <v>11</v>
      </c>
      <c r="F2" s="113"/>
      <c r="G2" s="114" t="s">
        <v>12</v>
      </c>
      <c r="H2" s="114"/>
    </row>
    <row r="3" spans="1:8" ht="13" x14ac:dyDescent="0.3">
      <c r="A3" s="25" t="s">
        <v>127</v>
      </c>
      <c r="B3" s="26" t="s">
        <v>128</v>
      </c>
      <c r="C3" s="26" t="s">
        <v>18</v>
      </c>
      <c r="D3" s="26" t="s">
        <v>129</v>
      </c>
      <c r="E3" s="26" t="s">
        <v>18</v>
      </c>
      <c r="F3" s="26" t="s">
        <v>129</v>
      </c>
      <c r="G3" s="26" t="s">
        <v>18</v>
      </c>
      <c r="H3" s="27" t="s">
        <v>129</v>
      </c>
    </row>
    <row r="4" spans="1:8" x14ac:dyDescent="0.25">
      <c r="A4" s="28" t="s">
        <v>93</v>
      </c>
      <c r="B4" t="s">
        <v>26</v>
      </c>
      <c r="C4" s="29">
        <f>SUMIFS(Budget!$H$5:$H$90,Budget!$F$5:$F$90,$A4,Budget!$E$5:$E$90,$B4)</f>
        <v>0</v>
      </c>
      <c r="D4" s="4">
        <f>SUMIFS(Budget!$I$5:$I$90,Budget!$F$5:$F$90,$A4,Budget!$E$5:$E$90,$B4)</f>
        <v>0</v>
      </c>
      <c r="E4" s="29">
        <f>SUMIFS(Budget!$J$5:$J$90,Budget!$F$5:$F$90,$A4,Budget!$E$5:$E$90,$B4)</f>
        <v>0</v>
      </c>
      <c r="F4" s="4">
        <f>SUMIFS(Budget!$K$5:$K$90,Budget!$F$5:$F$90,$A4,Budget!$E$5:$E$90,$B4)</f>
        <v>0</v>
      </c>
      <c r="G4" s="29">
        <f>SUMIFS(Budget!$L$5:$L$90,Budget!$F$5:$F$90,$A4,Budget!$E$5:$E$90,$B4)</f>
        <v>0</v>
      </c>
      <c r="H4" s="30">
        <f>SUMIFS(Budget!$M$5:$M$90,Budget!$F$5:$F$90,$A4,Budget!$E$5:$E$90,$B4)</f>
        <v>0</v>
      </c>
    </row>
    <row r="5" spans="1:8" x14ac:dyDescent="0.25">
      <c r="A5" s="28" t="s">
        <v>93</v>
      </c>
      <c r="B5" t="s">
        <v>92</v>
      </c>
      <c r="C5" s="29">
        <f>SUMIFS(Budget!$H$5:$H$90,Budget!$F$5:$F$90,$A5,Budget!$E$5:$E$90,$B5)</f>
        <v>5</v>
      </c>
      <c r="D5" s="4">
        <f>SUMIFS(Budget!$I$5:$I$90,Budget!$F$5:$F$90,$A5,Budget!$E$5:$E$90,$B5)</f>
        <v>889099</v>
      </c>
      <c r="E5" s="29">
        <f>SUMIFS(Budget!$J$5:$J$90,Budget!$F$5:$F$90,$A5,Budget!$E$5:$E$90,$B5)</f>
        <v>5</v>
      </c>
      <c r="F5" s="4">
        <f>SUMIFS(Budget!$K$5:$K$90,Budget!$F$5:$F$90,$A5,Budget!$E$5:$E$90,$B5)</f>
        <v>906881</v>
      </c>
      <c r="G5" s="29">
        <f>SUMIFS(Budget!$L$5:$L$90,Budget!$F$5:$F$90,$A5,Budget!$E$5:$E$90,$B5)</f>
        <v>5</v>
      </c>
      <c r="H5" s="30">
        <f>SUMIFS(Budget!$M$5:$M$90,Budget!$F$5:$F$90,$A5,Budget!$E$5:$E$90,$B5)</f>
        <v>925019</v>
      </c>
    </row>
    <row r="6" spans="1:8" x14ac:dyDescent="0.25">
      <c r="A6" s="28" t="s">
        <v>43</v>
      </c>
      <c r="B6" t="s">
        <v>88</v>
      </c>
      <c r="C6" s="29">
        <f>SUMIFS(Budget!$H$5:$H$90,Budget!$F$5:$F$90,$A6,Budget!$E$5:$E$90,$B6)</f>
        <v>0</v>
      </c>
      <c r="D6" s="4">
        <f>SUMIFS(Budget!$I$5:$I$90,Budget!$F$5:$F$90,$A6,Budget!$E$5:$E$90,$B6)</f>
        <v>0</v>
      </c>
      <c r="E6" s="29">
        <f>SUMIFS(Budget!$J$5:$J$90,Budget!$F$5:$F$90,$A6,Budget!$E$5:$E$90,$B6)</f>
        <v>0</v>
      </c>
      <c r="F6" s="4">
        <f>SUMIFS(Budget!$K$5:$K$90,Budget!$F$5:$F$90,$A6,Budget!$E$5:$E$90,$B6)</f>
        <v>0</v>
      </c>
      <c r="G6" s="29">
        <f>SUMIFS(Budget!$L$5:$L$90,Budget!$F$5:$F$90,$A6,Budget!$E$5:$E$90,$B6)</f>
        <v>0</v>
      </c>
      <c r="H6" s="30">
        <f>SUMIFS(Budget!$M$5:$M$90,Budget!$F$5:$F$90,$A6,Budget!$E$5:$E$90,$B6)</f>
        <v>0</v>
      </c>
    </row>
    <row r="7" spans="1:8" x14ac:dyDescent="0.25">
      <c r="A7" s="28" t="s">
        <v>43</v>
      </c>
      <c r="B7" t="s">
        <v>40</v>
      </c>
      <c r="C7" s="29">
        <f>SUMIFS(Budget!$H$5:$H$90,Budget!$F$5:$F$90,$A7,Budget!$E$5:$E$90,$B7)</f>
        <v>311</v>
      </c>
      <c r="D7" s="4">
        <f>SUMIFS(Budget!$I$5:$I$90,Budget!$F$5:$F$90,$A7,Budget!$E$5:$E$90,$B7)</f>
        <v>30142091</v>
      </c>
      <c r="E7" s="29">
        <f>SUMIFS(Budget!$J$5:$J$90,Budget!$F$5:$F$90,$A7,Budget!$E$5:$E$90,$B7)</f>
        <v>313</v>
      </c>
      <c r="F7" s="4">
        <f>SUMIFS(Budget!$K$5:$K$90,Budget!$F$5:$F$90,$A7,Budget!$E$5:$E$90,$B7)</f>
        <v>30968504</v>
      </c>
      <c r="G7" s="29">
        <f>SUMIFS(Budget!$L$5:$L$90,Budget!$F$5:$F$90,$A7,Budget!$E$5:$E$90,$B7)</f>
        <v>285</v>
      </c>
      <c r="H7" s="30">
        <f>SUMIFS(Budget!$M$5:$M$90,Budget!$F$5:$F$90,$A7,Budget!$E$5:$E$90,$B7)</f>
        <v>31854018</v>
      </c>
    </row>
    <row r="8" spans="1:8" x14ac:dyDescent="0.25">
      <c r="A8" s="28" t="s">
        <v>43</v>
      </c>
      <c r="B8" t="s">
        <v>52</v>
      </c>
      <c r="C8" s="29">
        <f>SUMIFS(Budget!$H$5:$H$90,Budget!$F$5:$F$90,$A8,Budget!$E$5:$E$90,$B8)</f>
        <v>0</v>
      </c>
      <c r="D8" s="4">
        <f>SUMIFS(Budget!$I$5:$I$90,Budget!$F$5:$F$90,$A8,Budget!$E$5:$E$90,$B8)</f>
        <v>97000</v>
      </c>
      <c r="E8" s="29">
        <f>SUMIFS(Budget!$J$5:$J$90,Budget!$F$5:$F$90,$A8,Budget!$E$5:$E$90,$B8)</f>
        <v>0</v>
      </c>
      <c r="F8" s="4">
        <f>SUMIFS(Budget!$K$5:$K$90,Budget!$F$5:$F$90,$A8,Budget!$E$5:$E$90,$B8)</f>
        <v>98740</v>
      </c>
      <c r="G8" s="29">
        <f>SUMIFS(Budget!$L$5:$L$90,Budget!$F$5:$F$90,$A8,Budget!$E$5:$E$90,$B8)</f>
        <v>0</v>
      </c>
      <c r="H8" s="30">
        <f>SUMIFS(Budget!$M$5:$M$90,Budget!$F$5:$F$90,$A8,Budget!$E$5:$E$90,$B8)</f>
        <v>100514</v>
      </c>
    </row>
    <row r="9" spans="1:8" x14ac:dyDescent="0.25">
      <c r="A9" s="28" t="s">
        <v>35</v>
      </c>
      <c r="B9" t="s">
        <v>26</v>
      </c>
      <c r="C9" s="29">
        <f>SUMIFS(Budget!$H$5:$H$90,Budget!$F$5:$F$90,$A9,Budget!$E$5:$E$90,$B9)</f>
        <v>0</v>
      </c>
      <c r="D9" s="4">
        <f>SUMIFS(Budget!$I$5:$I$90,Budget!$F$5:$F$90,$A9,Budget!$E$5:$E$90,$B9)</f>
        <v>3063914</v>
      </c>
      <c r="E9" s="29">
        <f>SUMIFS(Budget!$J$5:$J$90,Budget!$F$5:$F$90,$A9,Budget!$E$5:$E$90,$B9)</f>
        <v>0</v>
      </c>
      <c r="F9" s="4">
        <f>SUMIFS(Budget!$K$5:$K$90,Budget!$F$5:$F$90,$A9,Budget!$E$5:$E$90,$B9)</f>
        <v>3437116</v>
      </c>
      <c r="G9" s="29">
        <f>SUMIFS(Budget!$L$5:$L$90,Budget!$F$5:$F$90,$A9,Budget!$E$5:$E$90,$B9)</f>
        <v>0</v>
      </c>
      <c r="H9" s="30">
        <f>SUMIFS(Budget!$M$5:$M$90,Budget!$F$5:$F$90,$A9,Budget!$E$5:$E$90,$B9)</f>
        <v>3561455</v>
      </c>
    </row>
    <row r="10" spans="1:8" x14ac:dyDescent="0.25">
      <c r="A10" s="28" t="s">
        <v>24</v>
      </c>
      <c r="B10" t="s">
        <v>26</v>
      </c>
      <c r="C10" s="29">
        <f>SUMIFS(Budget!$H$5:$H$90,Budget!$F$5:$F$90,$A10,Budget!$E$5:$E$90,$B10)</f>
        <v>0</v>
      </c>
      <c r="D10" s="4">
        <f>SUMIFS(Budget!$I$5:$I$90,Budget!$F$5:$F$90,$A10,Budget!$E$5:$E$90,$B10)</f>
        <v>40000</v>
      </c>
      <c r="E10" s="29">
        <f>SUMIFS(Budget!$J$5:$J$90,Budget!$F$5:$F$90,$A10,Budget!$E$5:$E$90,$B10)</f>
        <v>0</v>
      </c>
      <c r="F10" s="4">
        <f>SUMIFS(Budget!$K$5:$K$90,Budget!$F$5:$F$90,$A10,Budget!$E$5:$E$90,$B10)</f>
        <v>40000</v>
      </c>
      <c r="G10" s="29">
        <f>SUMIFS(Budget!$L$5:$L$90,Budget!$F$5:$F$90,$A10,Budget!$E$5:$E$90,$B10)</f>
        <v>0</v>
      </c>
      <c r="H10" s="30">
        <f>SUMIFS(Budget!$M$5:$M$90,Budget!$F$5:$F$90,$A10,Budget!$E$5:$E$90,$B10)</f>
        <v>40000</v>
      </c>
    </row>
    <row r="11" spans="1:8" x14ac:dyDescent="0.25">
      <c r="A11" s="28" t="s">
        <v>24</v>
      </c>
      <c r="B11" t="s">
        <v>23</v>
      </c>
      <c r="C11" s="29">
        <f>SUMIFS(Budget!$H$5:$H$90,Budget!$F$5:$F$90,$A11,Budget!$E$5:$E$90,$B11)</f>
        <v>99</v>
      </c>
      <c r="D11" s="4">
        <f>SUMIFS(Budget!$I$5:$I$90,Budget!$F$5:$F$90,$A11,Budget!$E$5:$E$90,$B11)</f>
        <v>10161445</v>
      </c>
      <c r="E11" s="29">
        <f>SUMIFS(Budget!$J$5:$J$90,Budget!$F$5:$F$90,$A11,Budget!$E$5:$E$90,$B11)</f>
        <v>106</v>
      </c>
      <c r="F11" s="4">
        <f>SUMIFS(Budget!$K$5:$K$90,Budget!$F$5:$F$90,$A11,Budget!$E$5:$E$90,$B11)</f>
        <v>11112792</v>
      </c>
      <c r="G11" s="29">
        <f>SUMIFS(Budget!$L$5:$L$90,Budget!$F$5:$F$90,$A11,Budget!$E$5:$E$90,$B11)</f>
        <v>113</v>
      </c>
      <c r="H11" s="30">
        <f>SUMIFS(Budget!$M$5:$M$90,Budget!$F$5:$F$90,$A11,Budget!$E$5:$E$90,$B11)</f>
        <v>11371855</v>
      </c>
    </row>
    <row r="12" spans="1:8" x14ac:dyDescent="0.25">
      <c r="A12" s="28" t="s">
        <v>41</v>
      </c>
      <c r="B12" t="s">
        <v>40</v>
      </c>
      <c r="C12" s="29">
        <f>SUMIFS(Budget!$H$5:$H$90,Budget!$F$5:$F$90,$A12,Budget!$E$5:$E$90,$B12)</f>
        <v>11</v>
      </c>
      <c r="D12" s="4">
        <f>SUMIFS(Budget!$I$5:$I$90,Budget!$F$5:$F$90,$A12,Budget!$E$5:$E$90,$B12)</f>
        <v>1472210</v>
      </c>
      <c r="E12" s="29">
        <f>SUMIFS(Budget!$J$5:$J$90,Budget!$F$5:$F$90,$A12,Budget!$E$5:$E$90,$B12)</f>
        <v>11</v>
      </c>
      <c r="F12" s="4">
        <f>SUMIFS(Budget!$K$5:$K$90,Budget!$F$5:$F$90,$A12,Budget!$E$5:$E$90,$B12)</f>
        <v>1505234</v>
      </c>
      <c r="G12" s="29">
        <f>SUMIFS(Budget!$L$5:$L$90,Budget!$F$5:$F$90,$A12,Budget!$E$5:$E$90,$B12)</f>
        <v>9</v>
      </c>
      <c r="H12" s="30">
        <f>SUMIFS(Budget!$M$5:$M$90,Budget!$F$5:$F$90,$A12,Budget!$E$5:$E$90,$B12)</f>
        <v>1540013</v>
      </c>
    </row>
    <row r="13" spans="1:8" x14ac:dyDescent="0.25">
      <c r="A13" s="28" t="s">
        <v>41</v>
      </c>
      <c r="B13" t="s">
        <v>52</v>
      </c>
      <c r="C13" s="29">
        <f>SUMIFS(Budget!$H$5:$H$90,Budget!$F$5:$F$90,$A13,Budget!$E$5:$E$90,$B13)</f>
        <v>0</v>
      </c>
      <c r="D13" s="4">
        <f>SUMIFS(Budget!$I$5:$I$90,Budget!$F$5:$F$90,$A13,Budget!$E$5:$E$90,$B13)</f>
        <v>500000</v>
      </c>
      <c r="E13" s="29">
        <f>SUMIFS(Budget!$J$5:$J$90,Budget!$F$5:$F$90,$A13,Budget!$E$5:$E$90,$B13)</f>
        <v>0</v>
      </c>
      <c r="F13" s="4">
        <f>SUMIFS(Budget!$K$5:$K$90,Budget!$F$5:$F$90,$A13,Budget!$E$5:$E$90,$B13)</f>
        <v>500000</v>
      </c>
      <c r="G13" s="29">
        <f>SUMIFS(Budget!$L$5:$L$90,Budget!$F$5:$F$90,$A13,Budget!$E$5:$E$90,$B13)</f>
        <v>0</v>
      </c>
      <c r="H13" s="30">
        <f>SUMIFS(Budget!$M$5:$M$90,Budget!$F$5:$F$90,$A13,Budget!$E$5:$E$90,$B13)</f>
        <v>500000</v>
      </c>
    </row>
    <row r="14" spans="1:8" x14ac:dyDescent="0.25">
      <c r="A14" s="28" t="s">
        <v>29</v>
      </c>
      <c r="B14" t="s">
        <v>26</v>
      </c>
      <c r="C14" s="29">
        <f>SUMIFS(Budget!$H$5:$H$90,Budget!$F$5:$F$90,$A14,Budget!$E$5:$E$90,$B14)</f>
        <v>0</v>
      </c>
      <c r="D14" s="4">
        <f>SUMIFS(Budget!$I$5:$I$90,Budget!$F$5:$F$90,$A14,Budget!$E$5:$E$90,$B14)</f>
        <v>151000</v>
      </c>
      <c r="E14" s="29">
        <f>SUMIFS(Budget!$J$5:$J$90,Budget!$F$5:$F$90,$A14,Budget!$E$5:$E$90,$B14)</f>
        <v>0</v>
      </c>
      <c r="F14" s="4">
        <f>SUMIFS(Budget!$K$5:$K$90,Budget!$F$5:$F$90,$A14,Budget!$E$5:$E$90,$B14)</f>
        <v>600000</v>
      </c>
      <c r="G14" s="29">
        <f>SUMIFS(Budget!$L$5:$L$90,Budget!$F$5:$F$90,$A14,Budget!$E$5:$E$90,$B14)</f>
        <v>0</v>
      </c>
      <c r="H14" s="30">
        <f>SUMIFS(Budget!$M$5:$M$90,Budget!$F$5:$F$90,$A14,Budget!$E$5:$E$90,$B14)</f>
        <v>0</v>
      </c>
    </row>
    <row r="15" spans="1:8" x14ac:dyDescent="0.25">
      <c r="A15" s="28" t="s">
        <v>29</v>
      </c>
      <c r="B15" t="s">
        <v>28</v>
      </c>
      <c r="C15" s="29">
        <f>SUMIFS(Budget!$H$5:$H$90,Budget!$F$5:$F$90,$A15,Budget!$E$5:$E$90,$B15)</f>
        <v>0</v>
      </c>
      <c r="D15" s="4">
        <f>SUMIFS(Budget!$I$5:$I$90,Budget!$F$5:$F$90,$A15,Budget!$E$5:$E$90,$B15)</f>
        <v>1691149</v>
      </c>
      <c r="E15" s="29">
        <f>SUMIFS(Budget!$J$5:$J$90,Budget!$F$5:$F$90,$A15,Budget!$E$5:$E$90,$B15)</f>
        <v>0</v>
      </c>
      <c r="F15" s="4">
        <f>SUMIFS(Budget!$K$5:$K$90,Budget!$F$5:$F$90,$A15,Budget!$E$5:$E$90,$B15)</f>
        <v>1903400</v>
      </c>
      <c r="G15" s="29">
        <f>SUMIFS(Budget!$L$5:$L$90,Budget!$F$5:$F$90,$A15,Budget!$E$5:$E$90,$B15)</f>
        <v>0</v>
      </c>
      <c r="H15" s="30">
        <f>SUMIFS(Budget!$M$5:$M$90,Budget!$F$5:$F$90,$A15,Budget!$E$5:$E$90,$B15)</f>
        <v>3114748</v>
      </c>
    </row>
    <row r="16" spans="1:8" x14ac:dyDescent="0.25">
      <c r="A16" s="28" t="s">
        <v>33</v>
      </c>
      <c r="B16" t="s">
        <v>88</v>
      </c>
      <c r="C16" s="29">
        <f>SUMIFS(Budget!$H$5:$H$90,Budget!$F$5:$F$90,$A16,Budget!$E$5:$E$90,$B16)</f>
        <v>0</v>
      </c>
      <c r="D16" s="4">
        <f>SUMIFS(Budget!$I$5:$I$90,Budget!$F$5:$F$90,$A16,Budget!$E$5:$E$90,$B16)</f>
        <v>0</v>
      </c>
      <c r="E16" s="29">
        <f>SUMIFS(Budget!$J$5:$J$90,Budget!$F$5:$F$90,$A16,Budget!$E$5:$E$90,$B16)</f>
        <v>0</v>
      </c>
      <c r="F16" s="4">
        <f>SUMIFS(Budget!$K$5:$K$90,Budget!$F$5:$F$90,$A16,Budget!$E$5:$E$90,$B16)</f>
        <v>0</v>
      </c>
      <c r="G16" s="29">
        <f>SUMIFS(Budget!$L$5:$L$90,Budget!$F$5:$F$90,$A16,Budget!$E$5:$E$90,$B16)</f>
        <v>0</v>
      </c>
      <c r="H16" s="30">
        <f>SUMIFS(Budget!$M$5:$M$90,Budget!$F$5:$F$90,$A16,Budget!$E$5:$E$90,$B16)</f>
        <v>0</v>
      </c>
    </row>
    <row r="17" spans="1:8" x14ac:dyDescent="0.25">
      <c r="A17" s="28" t="s">
        <v>33</v>
      </c>
      <c r="B17" t="s">
        <v>28</v>
      </c>
      <c r="C17" s="29">
        <f>SUMIFS(Budget!$H$5:$H$90,Budget!$F$5:$F$90,$A17,Budget!$E$5:$E$90,$B17)</f>
        <v>0</v>
      </c>
      <c r="D17" s="4">
        <f>SUMIFS(Budget!$I$5:$I$90,Budget!$F$5:$F$90,$A17,Budget!$E$5:$E$90,$B17)</f>
        <v>50000</v>
      </c>
      <c r="E17" s="29">
        <f>SUMIFS(Budget!$J$5:$J$90,Budget!$F$5:$F$90,$A17,Budget!$E$5:$E$90,$B17)</f>
        <v>0</v>
      </c>
      <c r="F17" s="4">
        <f>SUMIFS(Budget!$K$5:$K$90,Budget!$F$5:$F$90,$A17,Budget!$E$5:$E$90,$B17)</f>
        <v>50000</v>
      </c>
      <c r="G17" s="29">
        <f>SUMIFS(Budget!$L$5:$L$90,Budget!$F$5:$F$90,$A17,Budget!$E$5:$E$90,$B17)</f>
        <v>0</v>
      </c>
      <c r="H17" s="30">
        <f>SUMIFS(Budget!$M$5:$M$90,Budget!$F$5:$F$90,$A17,Budget!$E$5:$E$90,$B17)</f>
        <v>50000</v>
      </c>
    </row>
    <row r="18" spans="1:8" x14ac:dyDescent="0.25">
      <c r="A18" s="28" t="s">
        <v>78</v>
      </c>
      <c r="B18" t="s">
        <v>26</v>
      </c>
      <c r="C18" s="29">
        <f>SUMIFS(Budget!$H$5:$H$90,Budget!$F$5:$F$90,$A18,Budget!$E$5:$E$90,$B18)</f>
        <v>0</v>
      </c>
      <c r="D18" s="4">
        <f>SUMIFS(Budget!$I$5:$I$90,Budget!$F$5:$F$90,$A18,Budget!$E$5:$E$90,$B18)</f>
        <v>0</v>
      </c>
      <c r="E18" s="29">
        <f>SUMIFS(Budget!$J$5:$J$90,Budget!$F$5:$F$90,$A18,Budget!$E$5:$E$90,$B18)</f>
        <v>0</v>
      </c>
      <c r="F18" s="4">
        <f>SUMIFS(Budget!$K$5:$K$90,Budget!$F$5:$F$90,$A18,Budget!$E$5:$E$90,$B18)</f>
        <v>0</v>
      </c>
      <c r="G18" s="29">
        <f>SUMIFS(Budget!$L$5:$L$90,Budget!$F$5:$F$90,$A18,Budget!$E$5:$E$90,$B18)</f>
        <v>0</v>
      </c>
      <c r="H18" s="30">
        <f>SUMIFS(Budget!$M$5:$M$90,Budget!$F$5:$F$90,$A18,Budget!$E$5:$E$90,$B18)</f>
        <v>0</v>
      </c>
    </row>
    <row r="19" spans="1:8" x14ac:dyDescent="0.25">
      <c r="A19" s="28" t="s">
        <v>78</v>
      </c>
      <c r="B19" t="s">
        <v>96</v>
      </c>
      <c r="C19" s="29">
        <f>SUMIFS(Budget!$H$5:$H$90,Budget!$F$5:$F$90,$A19,Budget!$E$5:$E$90,$B19)</f>
        <v>0</v>
      </c>
      <c r="D19" s="4">
        <f>SUMIFS(Budget!$I$5:$I$90,Budget!$F$5:$F$90,$A19,Budget!$E$5:$E$90,$B19)</f>
        <v>0</v>
      </c>
      <c r="E19" s="29">
        <f>SUMIFS(Budget!$J$5:$J$90,Budget!$F$5:$F$90,$A19,Budget!$E$5:$E$90,$B19)</f>
        <v>0</v>
      </c>
      <c r="F19" s="4">
        <f>SUMIFS(Budget!$K$5:$K$90,Budget!$F$5:$F$90,$A19,Budget!$E$5:$E$90,$B19)</f>
        <v>0</v>
      </c>
      <c r="G19" s="29">
        <f>SUMIFS(Budget!$L$5:$L$90,Budget!$F$5:$F$90,$A19,Budget!$E$5:$E$90,$B19)</f>
        <v>0</v>
      </c>
      <c r="H19" s="30">
        <f>SUMIFS(Budget!$M$5:$M$90,Budget!$F$5:$F$90,$A19,Budget!$E$5:$E$90,$B19)</f>
        <v>0</v>
      </c>
    </row>
    <row r="20" spans="1:8" x14ac:dyDescent="0.25">
      <c r="A20" s="28" t="s">
        <v>78</v>
      </c>
      <c r="B20" t="s">
        <v>23</v>
      </c>
      <c r="C20" s="29">
        <f>SUMIFS(Budget!$H$5:$H$90,Budget!$F$5:$F$90,$A20,Budget!$E$5:$E$90,$B20)</f>
        <v>2</v>
      </c>
      <c r="D20" s="4">
        <f>SUMIFS(Budget!$I$5:$I$90,Budget!$F$5:$F$90,$A20,Budget!$E$5:$E$90,$B20)</f>
        <v>222912</v>
      </c>
      <c r="E20" s="29">
        <f>SUMIFS(Budget!$J$5:$J$90,Budget!$F$5:$F$90,$A20,Budget!$E$5:$E$90,$B20)</f>
        <v>2</v>
      </c>
      <c r="F20" s="4">
        <f>SUMIFS(Budget!$K$5:$K$90,Budget!$F$5:$F$90,$A20,Budget!$E$5:$E$90,$B20)</f>
        <v>230485</v>
      </c>
      <c r="G20" s="29">
        <f>SUMIFS(Budget!$L$5:$L$90,Budget!$F$5:$F$90,$A20,Budget!$E$5:$E$90,$B20)</f>
        <v>2</v>
      </c>
      <c r="H20" s="30">
        <f>SUMIFS(Budget!$M$5:$M$90,Budget!$F$5:$F$90,$A20,Budget!$E$5:$E$90,$B20)</f>
        <v>235094</v>
      </c>
    </row>
    <row r="21" spans="1:8" x14ac:dyDescent="0.25">
      <c r="A21" s="28" t="s">
        <v>31</v>
      </c>
      <c r="B21" t="s">
        <v>26</v>
      </c>
      <c r="C21" s="29">
        <f>SUMIFS(Budget!$H$5:$H$90,Budget!$F$5:$F$90,$A21,Budget!$E$5:$E$90,$B21)</f>
        <v>0</v>
      </c>
      <c r="D21" s="4">
        <f>SUMIFS(Budget!$I$5:$I$90,Budget!$F$5:$F$90,$A21,Budget!$E$5:$E$90,$B21)</f>
        <v>104000</v>
      </c>
      <c r="E21" s="29">
        <f>SUMIFS(Budget!$J$5:$J$90,Budget!$F$5:$F$90,$A21,Budget!$E$5:$E$90,$B21)</f>
        <v>0</v>
      </c>
      <c r="F21" s="4">
        <f>SUMIFS(Budget!$K$5:$K$90,Budget!$F$5:$F$90,$A21,Budget!$E$5:$E$90,$B21)</f>
        <v>114820</v>
      </c>
      <c r="G21" s="29">
        <f>SUMIFS(Budget!$L$5:$L$90,Budget!$F$5:$F$90,$A21,Budget!$E$5:$E$90,$B21)</f>
        <v>0</v>
      </c>
      <c r="H21" s="30">
        <f>SUMIFS(Budget!$M$5:$M$90,Budget!$F$5:$F$90,$A21,Budget!$E$5:$E$90,$B21)</f>
        <v>118640</v>
      </c>
    </row>
    <row r="22" spans="1:8" x14ac:dyDescent="0.25">
      <c r="A22" s="28" t="s">
        <v>49</v>
      </c>
      <c r="B22" t="s">
        <v>23</v>
      </c>
      <c r="C22" s="29">
        <f>SUMIFS(Budget!$H$5:$H$90,Budget!$F$5:$F$90,$A22,Budget!$E$5:$E$90,$B22)</f>
        <v>25</v>
      </c>
      <c r="D22" s="4">
        <f>SUMIFS(Budget!$I$5:$I$90,Budget!$F$5:$F$90,$A22,Budget!$E$5:$E$90,$B22)</f>
        <v>1409166</v>
      </c>
      <c r="E22" s="29">
        <f>SUMIFS(Budget!$J$5:$J$90,Budget!$F$5:$F$90,$A22,Budget!$E$5:$E$90,$B22)</f>
        <v>28</v>
      </c>
      <c r="F22" s="4">
        <f>SUMIFS(Budget!$K$5:$K$90,Budget!$F$5:$F$90,$A22,Budget!$E$5:$E$90,$B22)</f>
        <v>1579668</v>
      </c>
      <c r="G22" s="29">
        <f>SUMIFS(Budget!$L$5:$L$90,Budget!$F$5:$F$90,$A22,Budget!$E$5:$E$90,$B22)</f>
        <v>28</v>
      </c>
      <c r="H22" s="30">
        <f>SUMIFS(Budget!$M$5:$M$90,Budget!$F$5:$F$90,$A22,Budget!$E$5:$E$90,$B22)</f>
        <v>1611261</v>
      </c>
    </row>
    <row r="23" spans="1:8" ht="13" x14ac:dyDescent="0.3">
      <c r="A23" s="31" t="s">
        <v>130</v>
      </c>
      <c r="B23" s="32"/>
      <c r="C23" s="33">
        <f t="shared" ref="C23:H23" si="0">SUM(C4:C22)</f>
        <v>453</v>
      </c>
      <c r="D23" s="34">
        <f t="shared" si="0"/>
        <v>49993986</v>
      </c>
      <c r="E23" s="33">
        <f t="shared" si="0"/>
        <v>465</v>
      </c>
      <c r="F23" s="34">
        <f t="shared" si="0"/>
        <v>53047640</v>
      </c>
      <c r="G23" s="33">
        <f t="shared" si="0"/>
        <v>442</v>
      </c>
      <c r="H23" s="35">
        <f t="shared" si="0"/>
        <v>55022617</v>
      </c>
    </row>
    <row r="26" spans="1:8" ht="15.5" x14ac:dyDescent="0.35">
      <c r="A26" s="115" t="s">
        <v>131</v>
      </c>
      <c r="B26" s="115"/>
      <c r="C26" s="115"/>
      <c r="D26" s="115"/>
      <c r="E26" s="115"/>
      <c r="F26" s="115"/>
      <c r="G26" s="115"/>
      <c r="H26" s="115"/>
    </row>
    <row r="27" spans="1:8" ht="13.5" customHeight="1" x14ac:dyDescent="0.25">
      <c r="A27" s="23"/>
      <c r="B27" s="24"/>
      <c r="C27" s="112" t="s">
        <v>10</v>
      </c>
      <c r="D27" s="112"/>
      <c r="E27" s="113" t="s">
        <v>11</v>
      </c>
      <c r="F27" s="113"/>
      <c r="G27" s="114" t="s">
        <v>12</v>
      </c>
      <c r="H27" s="114"/>
    </row>
    <row r="28" spans="1:8" ht="13" x14ac:dyDescent="0.3">
      <c r="A28" s="25" t="s">
        <v>15</v>
      </c>
      <c r="B28" s="26" t="s">
        <v>6</v>
      </c>
      <c r="C28" s="26" t="s">
        <v>18</v>
      </c>
      <c r="D28" s="26" t="s">
        <v>129</v>
      </c>
      <c r="E28" s="26" t="s">
        <v>18</v>
      </c>
      <c r="F28" s="26" t="s">
        <v>129</v>
      </c>
      <c r="G28" s="26" t="s">
        <v>18</v>
      </c>
      <c r="H28" s="27" t="s">
        <v>129</v>
      </c>
    </row>
    <row r="29" spans="1:8" x14ac:dyDescent="0.25">
      <c r="A29" s="28" t="s">
        <v>93</v>
      </c>
      <c r="B29" t="s">
        <v>132</v>
      </c>
      <c r="C29" s="29">
        <f>SUMIFS(Budget!$H$5:$H$90,Budget!$Q$5:$Q$90,$A29,Budget!$R$5:$R$90,$B29)</f>
        <v>5</v>
      </c>
      <c r="D29" s="4">
        <f>SUMIFS(Budget!$I$5:$I$90,Budget!$Q$5:$Q$90,$A29,Budget!$R$5:$R$90,$B29)</f>
        <v>889099</v>
      </c>
      <c r="E29" s="29">
        <f>SUMIFS(Budget!$J$5:$J$90,Budget!$Q$5:$Q$90,$A29,Budget!$R$5:$R$90,$B29)</f>
        <v>5</v>
      </c>
      <c r="F29" s="4">
        <f>SUMIFS(Budget!$K$5:$K$90,Budget!$Q$5:$Q$90,$A29,Budget!$R$5:$R$90,$B29)</f>
        <v>906881</v>
      </c>
      <c r="G29" s="29">
        <f>SUMIFS(Budget!$L$5:$L$90,Budget!$Q$5:$Q$90,$A29,Budget!$R$5:$R$90,$B29)</f>
        <v>5</v>
      </c>
      <c r="H29" s="30">
        <f>SUMIFS(Budget!$M$5:$M$90,Budget!$Q$5:$Q$90,$A29,Budget!$R$5:$R$90,$B29)</f>
        <v>925019</v>
      </c>
    </row>
    <row r="30" spans="1:8" x14ac:dyDescent="0.25">
      <c r="A30" s="28" t="s">
        <v>93</v>
      </c>
      <c r="B30" t="s">
        <v>133</v>
      </c>
      <c r="C30" s="29">
        <f>SUMIFS(Budget!$H$5:$H$90,Budget!$Q$5:$Q$90,$A30,Budget!$R$5:$R$90,$B30)</f>
        <v>0</v>
      </c>
      <c r="D30" s="4">
        <f>SUMIFS(Budget!$I$5:$I$90,Budget!$Q$5:$Q$90,$A30,Budget!$R$5:$R$90,$B30)</f>
        <v>0</v>
      </c>
      <c r="E30" s="29">
        <f>SUMIFS(Budget!$J$5:$J$90,Budget!$Q$5:$Q$90,$A30,Budget!$R$5:$R$90,$B30)</f>
        <v>0</v>
      </c>
      <c r="F30" s="4">
        <f>SUMIFS(Budget!$K$5:$K$90,Budget!$Q$5:$Q$90,$A30,Budget!$R$5:$R$90,$B30)</f>
        <v>0</v>
      </c>
      <c r="G30" s="29">
        <f>SUMIFS(Budget!$L$5:$L$90,Budget!$Q$5:$Q$90,$A30,Budget!$R$5:$R$90,$B30)</f>
        <v>0</v>
      </c>
      <c r="H30" s="30">
        <f>SUMIFS(Budget!$M$5:$M$90,Budget!$Q$5:$Q$90,$A30,Budget!$R$5:$R$90,$B30)</f>
        <v>0</v>
      </c>
    </row>
    <row r="31" spans="1:8" x14ac:dyDescent="0.25">
      <c r="A31" s="28" t="s">
        <v>35</v>
      </c>
      <c r="B31" t="s">
        <v>133</v>
      </c>
      <c r="C31" s="29">
        <f>SUMIFS(Budget!$H$5:$H$90,Budget!$Q$5:$Q$90,$A31,Budget!$R$5:$R$90,$B31)</f>
        <v>0</v>
      </c>
      <c r="D31" s="4">
        <f>SUMIFS(Budget!$I$5:$I$90,Budget!$Q$5:$Q$90,$A31,Budget!$R$5:$R$90,$B31)</f>
        <v>3063914</v>
      </c>
      <c r="E31" s="29">
        <f>SUMIFS(Budget!$J$5:$J$90,Budget!$Q$5:$Q$90,$A31,Budget!$R$5:$R$90,$B31)</f>
        <v>0</v>
      </c>
      <c r="F31" s="4">
        <f>SUMIFS(Budget!$K$5:$K$90,Budget!$Q$5:$Q$90,$A31,Budget!$R$5:$R$90,$B31)</f>
        <v>3437116</v>
      </c>
      <c r="G31" s="29">
        <f>SUMIFS(Budget!$L$5:$L$90,Budget!$Q$5:$Q$90,$A31,Budget!$R$5:$R$90,$B31)</f>
        <v>0</v>
      </c>
      <c r="H31" s="30">
        <f>SUMIFS(Budget!$M$5:$M$90,Budget!$Q$5:$Q$90,$A31,Budget!$R$5:$R$90,$B31)</f>
        <v>3561455</v>
      </c>
    </row>
    <row r="32" spans="1:8" x14ac:dyDescent="0.25">
      <c r="A32" s="28" t="s">
        <v>134</v>
      </c>
      <c r="B32" t="s">
        <v>132</v>
      </c>
      <c r="C32" s="29">
        <f>SUMIFS(Budget!$H$5:$H$90,Budget!$Q$5:$Q$90,$A32,Budget!$R$5:$R$90,$B32)</f>
        <v>99</v>
      </c>
      <c r="D32" s="4">
        <f>SUMIFS(Budget!$I$5:$I$90,Budget!$Q$5:$Q$90,$A32,Budget!$R$5:$R$90,$B32)</f>
        <v>10161445</v>
      </c>
      <c r="E32" s="29">
        <f>SUMIFS(Budget!$J$5:$J$90,Budget!$Q$5:$Q$90,$A32,Budget!$R$5:$R$90,$B32)</f>
        <v>106</v>
      </c>
      <c r="F32" s="4">
        <f>SUMIFS(Budget!$K$5:$K$90,Budget!$Q$5:$Q$90,$A32,Budget!$R$5:$R$90,$B32)</f>
        <v>11112792</v>
      </c>
      <c r="G32" s="29">
        <f>SUMIFS(Budget!$L$5:$L$90,Budget!$Q$5:$Q$90,$A32,Budget!$R$5:$R$90,$B32)</f>
        <v>113</v>
      </c>
      <c r="H32" s="30">
        <f>SUMIFS(Budget!$M$5:$M$90,Budget!$Q$5:$Q$90,$A32,Budget!$R$5:$R$90,$B32)</f>
        <v>11371855</v>
      </c>
    </row>
    <row r="33" spans="1:8" x14ac:dyDescent="0.25">
      <c r="A33" s="28" t="s">
        <v>134</v>
      </c>
      <c r="B33" t="s">
        <v>133</v>
      </c>
      <c r="C33" s="29">
        <f>SUMIFS(Budget!$H$5:$H$90,Budget!$Q$5:$Q$90,$A33,Budget!$R$5:$R$90,$B33)</f>
        <v>0</v>
      </c>
      <c r="D33" s="4">
        <f>SUMIFS(Budget!$I$5:$I$90,Budget!$Q$5:$Q$90,$A33,Budget!$R$5:$R$90,$B33)</f>
        <v>40000</v>
      </c>
      <c r="E33" s="29">
        <f>SUMIFS(Budget!$J$5:$J$90,Budget!$Q$5:$Q$90,$A33,Budget!$R$5:$R$90,$B33)</f>
        <v>0</v>
      </c>
      <c r="F33" s="4">
        <f>SUMIFS(Budget!$K$5:$K$90,Budget!$Q$5:$Q$90,$A33,Budget!$R$5:$R$90,$B33)</f>
        <v>40000</v>
      </c>
      <c r="G33" s="29">
        <f>SUMIFS(Budget!$L$5:$L$90,Budget!$Q$5:$Q$90,$A33,Budget!$R$5:$R$90,$B33)</f>
        <v>0</v>
      </c>
      <c r="H33" s="30">
        <f>SUMIFS(Budget!$M$5:$M$90,Budget!$Q$5:$Q$90,$A33,Budget!$R$5:$R$90,$B33)</f>
        <v>40000</v>
      </c>
    </row>
    <row r="34" spans="1:8" x14ac:dyDescent="0.25">
      <c r="A34" s="28" t="s">
        <v>135</v>
      </c>
      <c r="B34" t="s">
        <v>132</v>
      </c>
      <c r="C34" s="29">
        <f>SUMIFS(Budget!$H$5:$H$90,Budget!$Q$5:$Q$90,$A34,Budget!$R$5:$R$90,$B34)</f>
        <v>11</v>
      </c>
      <c r="D34" s="4">
        <f>SUMIFS(Budget!$I$5:$I$90,Budget!$Q$5:$Q$90,$A34,Budget!$R$5:$R$90,$B34)</f>
        <v>1972210</v>
      </c>
      <c r="E34" s="29">
        <f>SUMIFS(Budget!$J$5:$J$90,Budget!$Q$5:$Q$90,$A34,Budget!$R$5:$R$90,$B34)</f>
        <v>11</v>
      </c>
      <c r="F34" s="4">
        <f>SUMIFS(Budget!$K$5:$K$90,Budget!$Q$5:$Q$90,$A34,Budget!$R$5:$R$90,$B34)</f>
        <v>2005234</v>
      </c>
      <c r="G34" s="29">
        <f>SUMIFS(Budget!$L$5:$L$90,Budget!$Q$5:$Q$90,$A34,Budget!$R$5:$R$90,$B34)</f>
        <v>9</v>
      </c>
      <c r="H34" s="30">
        <f>SUMIFS(Budget!$M$5:$M$90,Budget!$Q$5:$Q$90,$A34,Budget!$R$5:$R$90,$B34)</f>
        <v>2040013</v>
      </c>
    </row>
    <row r="35" spans="1:8" x14ac:dyDescent="0.25">
      <c r="A35" s="28" t="s">
        <v>136</v>
      </c>
      <c r="B35" t="s">
        <v>137</v>
      </c>
      <c r="C35" s="29">
        <f>SUMIFS(Budget!$H$5:$H$90,Budget!$Q$5:$Q$90,$A35,Budget!$R$5:$R$90,$B35)</f>
        <v>0</v>
      </c>
      <c r="D35" s="4">
        <f>SUMIFS(Budget!$I$5:$I$90,Budget!$Q$5:$Q$90,$A35,Budget!$R$5:$R$90,$B35)</f>
        <v>1691149</v>
      </c>
      <c r="E35" s="29">
        <f>SUMIFS(Budget!$J$5:$J$90,Budget!$Q$5:$Q$90,$A35,Budget!$R$5:$R$90,$B35)</f>
        <v>0</v>
      </c>
      <c r="F35" s="4">
        <f>SUMIFS(Budget!$K$5:$K$90,Budget!$Q$5:$Q$90,$A35,Budget!$R$5:$R$90,$B35)</f>
        <v>1903400</v>
      </c>
      <c r="G35" s="29">
        <f>SUMIFS(Budget!$L$5:$L$90,Budget!$Q$5:$Q$90,$A35,Budget!$R$5:$R$90,$B35)</f>
        <v>0</v>
      </c>
      <c r="H35" s="30">
        <f>SUMIFS(Budget!$M$5:$M$90,Budget!$Q$5:$Q$90,$A35,Budget!$R$5:$R$90,$B35)</f>
        <v>3114748</v>
      </c>
    </row>
    <row r="36" spans="1:8" x14ac:dyDescent="0.25">
      <c r="A36" s="28" t="s">
        <v>136</v>
      </c>
      <c r="B36" t="s">
        <v>138</v>
      </c>
      <c r="C36" s="29">
        <f>SUMIFS(Budget!$H$5:$H$90,Budget!$Q$5:$Q$90,$A36,Budget!$R$5:$R$90,$B36)</f>
        <v>0</v>
      </c>
      <c r="D36" s="4">
        <f>SUMIFS(Budget!$I$5:$I$90,Budget!$Q$5:$Q$90,$A36,Budget!$R$5:$R$90,$B36)</f>
        <v>151000</v>
      </c>
      <c r="E36" s="29">
        <f>SUMIFS(Budget!$J$5:$J$90,Budget!$Q$5:$Q$90,$A36,Budget!$R$5:$R$90,$B36)</f>
        <v>0</v>
      </c>
      <c r="F36" s="4">
        <f>SUMIFS(Budget!$K$5:$K$90,Budget!$Q$5:$Q$90,$A36,Budget!$R$5:$R$90,$B36)</f>
        <v>600000</v>
      </c>
      <c r="G36" s="29">
        <f>SUMIFS(Budget!$L$5:$L$90,Budget!$Q$5:$Q$90,$A36,Budget!$R$5:$R$90,$B36)</f>
        <v>0</v>
      </c>
      <c r="H36" s="30">
        <f>SUMIFS(Budget!$M$5:$M$90,Budget!$Q$5:$Q$90,$A36,Budget!$R$5:$R$90,$B36)</f>
        <v>0</v>
      </c>
    </row>
    <row r="37" spans="1:8" x14ac:dyDescent="0.25">
      <c r="A37" s="28" t="s">
        <v>139</v>
      </c>
      <c r="B37" t="s">
        <v>137</v>
      </c>
      <c r="C37" s="29">
        <f>SUMIFS(Budget!$H$5:$H$90,Budget!$Q$5:$Q$90,$A37,Budget!$R$5:$R$90,$B37)</f>
        <v>0</v>
      </c>
      <c r="D37" s="4">
        <f>SUMIFS(Budget!$I$5:$I$90,Budget!$Q$5:$Q$90,$A37,Budget!$R$5:$R$90,$B37)</f>
        <v>50000</v>
      </c>
      <c r="E37" s="29">
        <f>SUMIFS(Budget!$J$5:$J$90,Budget!$Q$5:$Q$90,$A37,Budget!$R$5:$R$90,$B37)</f>
        <v>0</v>
      </c>
      <c r="F37" s="4">
        <f>SUMIFS(Budget!$K$5:$K$90,Budget!$Q$5:$Q$90,$A37,Budget!$R$5:$R$90,$B37)</f>
        <v>50000</v>
      </c>
      <c r="G37" s="29">
        <f>SUMIFS(Budget!$L$5:$L$90,Budget!$Q$5:$Q$90,$A37,Budget!$R$5:$R$90,$B37)</f>
        <v>0</v>
      </c>
      <c r="H37" s="30">
        <f>SUMIFS(Budget!$M$5:$M$90,Budget!$Q$5:$Q$90,$A37,Budget!$R$5:$R$90,$B37)</f>
        <v>50000</v>
      </c>
    </row>
    <row r="38" spans="1:8" x14ac:dyDescent="0.25">
      <c r="A38" s="28" t="s">
        <v>139</v>
      </c>
      <c r="B38" t="s">
        <v>138</v>
      </c>
      <c r="C38" s="29">
        <f>SUMIFS(Budget!$H$5:$H$90,Budget!$Q$5:$Q$90,$A38,Budget!$R$5:$R$90,$B38)</f>
        <v>0</v>
      </c>
      <c r="D38" s="4">
        <f>SUMIFS(Budget!$I$5:$I$90,Budget!$Q$5:$Q$90,$A38,Budget!$R$5:$R$90,$B38)</f>
        <v>0</v>
      </c>
      <c r="E38" s="29">
        <f>SUMIFS(Budget!$J$5:$J$90,Budget!$Q$5:$Q$90,$A38,Budget!$R$5:$R$90,$B38)</f>
        <v>0</v>
      </c>
      <c r="F38" s="4">
        <f>SUMIFS(Budget!$K$5:$K$90,Budget!$Q$5:$Q$90,$A38,Budget!$R$5:$R$90,$B38)</f>
        <v>0</v>
      </c>
      <c r="G38" s="29">
        <f>SUMIFS(Budget!$L$5:$L$90,Budget!$Q$5:$Q$90,$A38,Budget!$R$5:$R$90,$B38)</f>
        <v>0</v>
      </c>
      <c r="H38" s="30">
        <f>SUMIFS(Budget!$M$5:$M$90,Budget!$Q$5:$Q$90,$A38,Budget!$R$5:$R$90,$B38)</f>
        <v>0</v>
      </c>
    </row>
    <row r="39" spans="1:8" x14ac:dyDescent="0.25">
      <c r="A39" s="28" t="s">
        <v>78</v>
      </c>
      <c r="B39" t="s">
        <v>140</v>
      </c>
      <c r="C39" s="29">
        <f>SUMIFS(Budget!$H$5:$H$90,Budget!$Q$5:$Q$90,$A39,Budget!$R$5:$R$90,$B39)</f>
        <v>0</v>
      </c>
      <c r="D39" s="4">
        <f>SUMIFS(Budget!$I$5:$I$90,Budget!$Q$5:$Q$90,$A39,Budget!$R$5:$R$90,$B39)</f>
        <v>0</v>
      </c>
      <c r="E39" s="29">
        <f>SUMIFS(Budget!$J$5:$J$90,Budget!$Q$5:$Q$90,$A39,Budget!$R$5:$R$90,$B39)</f>
        <v>0</v>
      </c>
      <c r="F39" s="4">
        <f>SUMIFS(Budget!$K$5:$K$90,Budget!$Q$5:$Q$90,$A39,Budget!$R$5:$R$90,$B39)</f>
        <v>0</v>
      </c>
      <c r="G39" s="29">
        <f>SUMIFS(Budget!$L$5:$L$90,Budget!$Q$5:$Q$90,$A39,Budget!$R$5:$R$90,$B39)</f>
        <v>0</v>
      </c>
      <c r="H39" s="30">
        <f>SUMIFS(Budget!$M$5:$M$90,Budget!$Q$5:$Q$90,$A39,Budget!$R$5:$R$90,$B39)</f>
        <v>0</v>
      </c>
    </row>
    <row r="40" spans="1:8" x14ac:dyDescent="0.25">
      <c r="A40" s="28" t="s">
        <v>78</v>
      </c>
      <c r="B40" t="s">
        <v>141</v>
      </c>
      <c r="C40" s="29">
        <f>SUMIFS(Budget!$H$5:$H$90,Budget!$Q$5:$Q$90,$A40,Budget!$R$5:$R$90,$B40)</f>
        <v>2</v>
      </c>
      <c r="D40" s="4">
        <f>SUMIFS(Budget!$I$5:$I$90,Budget!$Q$5:$Q$90,$A40,Budget!$R$5:$R$90,$B40)</f>
        <v>222912</v>
      </c>
      <c r="E40" s="29">
        <f>SUMIFS(Budget!$J$5:$J$90,Budget!$Q$5:$Q$90,$A40,Budget!$R$5:$R$90,$B40)</f>
        <v>2</v>
      </c>
      <c r="F40" s="4">
        <f>SUMIFS(Budget!$K$5:$K$90,Budget!$Q$5:$Q$90,$A40,Budget!$R$5:$R$90,$B40)</f>
        <v>230485</v>
      </c>
      <c r="G40" s="29">
        <f>SUMIFS(Budget!$L$5:$L$90,Budget!$Q$5:$Q$90,$A40,Budget!$R$5:$R$90,$B40)</f>
        <v>2</v>
      </c>
      <c r="H40" s="30">
        <f>SUMIFS(Budget!$M$5:$M$90,Budget!$Q$5:$Q$90,$A40,Budget!$R$5:$R$90,$B40)</f>
        <v>235094</v>
      </c>
    </row>
    <row r="41" spans="1:8" x14ac:dyDescent="0.25">
      <c r="A41" s="28" t="s">
        <v>78</v>
      </c>
      <c r="B41" t="s">
        <v>133</v>
      </c>
      <c r="C41" s="29">
        <f>SUMIFS(Budget!$H$5:$H$90,Budget!$Q$5:$Q$90,$A41,Budget!$R$5:$R$90,$B41)</f>
        <v>0</v>
      </c>
      <c r="D41" s="4">
        <f>SUMIFS(Budget!$I$5:$I$90,Budget!$Q$5:$Q$90,$A41,Budget!$R$5:$R$90,$B41)</f>
        <v>0</v>
      </c>
      <c r="E41" s="29">
        <f>SUMIFS(Budget!$J$5:$J$90,Budget!$Q$5:$Q$90,$A41,Budget!$R$5:$R$90,$B41)</f>
        <v>0</v>
      </c>
      <c r="F41" s="4">
        <f>SUMIFS(Budget!$K$5:$K$90,Budget!$Q$5:$Q$90,$A41,Budget!$R$5:$R$90,$B41)</f>
        <v>0</v>
      </c>
      <c r="G41" s="29">
        <f>SUMIFS(Budget!$L$5:$L$90,Budget!$Q$5:$Q$90,$A41,Budget!$R$5:$R$90,$B41)</f>
        <v>0</v>
      </c>
      <c r="H41" s="30">
        <f>SUMIFS(Budget!$M$5:$M$90,Budget!$Q$5:$Q$90,$A41,Budget!$R$5:$R$90,$B41)</f>
        <v>0</v>
      </c>
    </row>
    <row r="42" spans="1:8" x14ac:dyDescent="0.25">
      <c r="A42" s="28" t="s">
        <v>31</v>
      </c>
      <c r="B42" t="s">
        <v>133</v>
      </c>
      <c r="C42" s="29">
        <f>SUMIFS(Budget!$H$5:$H$90,Budget!$Q$5:$Q$90,$A42,Budget!$R$5:$R$90,$B42)</f>
        <v>0</v>
      </c>
      <c r="D42" s="4">
        <f>SUMIFS(Budget!$I$5:$I$90,Budget!$Q$5:$Q$90,$A42,Budget!$R$5:$R$90,$B42)</f>
        <v>104000</v>
      </c>
      <c r="E42" s="29">
        <f>SUMIFS(Budget!$J$5:$J$90,Budget!$Q$5:$Q$90,$A42,Budget!$R$5:$R$90,$B42)</f>
        <v>0</v>
      </c>
      <c r="F42" s="4">
        <f>SUMIFS(Budget!$K$5:$K$90,Budget!$Q$5:$Q$90,$A42,Budget!$R$5:$R$90,$B42)</f>
        <v>114820</v>
      </c>
      <c r="G42" s="29">
        <f>SUMIFS(Budget!$L$5:$L$90,Budget!$Q$5:$Q$90,$A42,Budget!$R$5:$R$90,$B42)</f>
        <v>0</v>
      </c>
      <c r="H42" s="30">
        <f>SUMIFS(Budget!$M$5:$M$90,Budget!$Q$5:$Q$90,$A42,Budget!$R$5:$R$90,$B42)</f>
        <v>118640</v>
      </c>
    </row>
    <row r="43" spans="1:8" x14ac:dyDescent="0.25">
      <c r="A43" s="28" t="s">
        <v>49</v>
      </c>
      <c r="B43" t="s">
        <v>141</v>
      </c>
      <c r="C43" s="29">
        <f>SUMIFS(Budget!$H$5:$H$90,Budget!$Q$5:$Q$90,$A43,Budget!$R$5:$R$90,$B43)</f>
        <v>25</v>
      </c>
      <c r="D43" s="4">
        <f>SUMIFS(Budget!$I$5:$I$90,Budget!$Q$5:$Q$90,$A43,Budget!$R$5:$R$90,$B43)</f>
        <v>1409166</v>
      </c>
      <c r="E43" s="29">
        <f>SUMIFS(Budget!$J$5:$J$90,Budget!$Q$5:$Q$90,$A43,Budget!$R$5:$R$90,$B43)</f>
        <v>28</v>
      </c>
      <c r="F43" s="4">
        <f>SUMIFS(Budget!$K$5:$K$90,Budget!$Q$5:$Q$90,$A43,Budget!$R$5:$R$90,$B43)</f>
        <v>1579668</v>
      </c>
      <c r="G43" s="29">
        <f>SUMIFS(Budget!$L$5:$L$90,Budget!$Q$5:$Q$90,$A43,Budget!$R$5:$R$90,$B43)</f>
        <v>28</v>
      </c>
      <c r="H43" s="30">
        <f>SUMIFS(Budget!$M$5:$M$90,Budget!$Q$5:$Q$90,$A43,Budget!$R$5:$R$90,$B43)</f>
        <v>1611261</v>
      </c>
    </row>
    <row r="44" spans="1:8" x14ac:dyDescent="0.25">
      <c r="A44" s="28" t="s">
        <v>142</v>
      </c>
      <c r="B44" t="s">
        <v>132</v>
      </c>
      <c r="C44" s="29">
        <f>SUMIFS(Budget!$H$5:$H$90,Budget!$Q$5:$Q$90,$A44,Budget!$R$5:$R$90,$B44)</f>
        <v>311</v>
      </c>
      <c r="D44" s="4">
        <f>SUMIFS(Budget!$I$5:$I$90,Budget!$Q$5:$Q$90,$A44,Budget!$R$5:$R$90,$B44)</f>
        <v>30239091</v>
      </c>
      <c r="E44" s="29">
        <f>SUMIFS(Budget!$J$5:$J$90,Budget!$Q$5:$Q$90,$A44,Budget!$R$5:$R$90,$B44)</f>
        <v>313</v>
      </c>
      <c r="F44" s="4">
        <f>SUMIFS(Budget!$K$5:$K$90,Budget!$Q$5:$Q$90,$A44,Budget!$R$5:$R$90,$B44)</f>
        <v>31067244</v>
      </c>
      <c r="G44" s="29">
        <f>SUMIFS(Budget!$L$5:$L$90,Budget!$Q$5:$Q$90,$A44,Budget!$R$5:$R$90,$B44)</f>
        <v>285</v>
      </c>
      <c r="H44" s="30">
        <f>SUMIFS(Budget!$M$5:$M$90,Budget!$Q$5:$Q$90,$A44,Budget!$R$5:$R$90,$B44)</f>
        <v>31954532</v>
      </c>
    </row>
    <row r="45" spans="1:8" x14ac:dyDescent="0.25">
      <c r="A45" s="28" t="s">
        <v>142</v>
      </c>
      <c r="B45" t="s">
        <v>138</v>
      </c>
      <c r="C45" s="29">
        <f>SUMIFS(Budget!$H$5:$H$90,Budget!$Q$5:$Q$90,$A45,Budget!$R$5:$R$90,$B45)</f>
        <v>0</v>
      </c>
      <c r="D45" s="4">
        <f>SUMIFS(Budget!$I$5:$I$90,Budget!$Q$5:$Q$90,$A45,Budget!$R$5:$R$90,$B45)</f>
        <v>0</v>
      </c>
      <c r="E45" s="29">
        <f>SUMIFS(Budget!$J$5:$J$90,Budget!$Q$5:$Q$90,$A45,Budget!$R$5:$R$90,$B45)</f>
        <v>0</v>
      </c>
      <c r="F45" s="4">
        <f>SUMIFS(Budget!$K$5:$K$90,Budget!$Q$5:$Q$90,$A45,Budget!$R$5:$R$90,$B45)</f>
        <v>0</v>
      </c>
      <c r="G45" s="29">
        <f>SUMIFS(Budget!$L$5:$L$90,Budget!$Q$5:$Q$90,$A45,Budget!$R$5:$R$90,$B45)</f>
        <v>0</v>
      </c>
      <c r="H45" s="30">
        <f>SUMIFS(Budget!$M$5:$M$90,Budget!$Q$5:$Q$90,$A45,Budget!$R$5:$R$90,$B45)</f>
        <v>0</v>
      </c>
    </row>
    <row r="46" spans="1:8" ht="13" x14ac:dyDescent="0.3">
      <c r="A46" s="31" t="s">
        <v>130</v>
      </c>
      <c r="B46" s="32"/>
      <c r="C46" s="33">
        <f t="shared" ref="C46:H46" si="1">SUM(C29:C45)</f>
        <v>453</v>
      </c>
      <c r="D46" s="34">
        <f t="shared" si="1"/>
        <v>49993986</v>
      </c>
      <c r="E46" s="33">
        <f t="shared" si="1"/>
        <v>465</v>
      </c>
      <c r="F46" s="34">
        <f t="shared" si="1"/>
        <v>53047640</v>
      </c>
      <c r="G46" s="33">
        <f t="shared" si="1"/>
        <v>442</v>
      </c>
      <c r="H46" s="35">
        <f t="shared" si="1"/>
        <v>55022617</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zoomScaleNormal="100" workbookViewId="0">
      <selection activeCell="A11" sqref="A11"/>
    </sheetView>
  </sheetViews>
  <sheetFormatPr defaultColWidth="12.54296875" defaultRowHeight="12.5" x14ac:dyDescent="0.25"/>
  <cols>
    <col min="1" max="1" width="43.7265625" customWidth="1"/>
    <col min="2" max="2" width="23.1796875" customWidth="1"/>
  </cols>
  <sheetData>
    <row r="1" spans="1:9" ht="13" x14ac:dyDescent="0.3">
      <c r="A1" s="26" t="s">
        <v>143</v>
      </c>
      <c r="B1" s="26" t="s">
        <v>128</v>
      </c>
      <c r="C1" s="26" t="s">
        <v>17</v>
      </c>
      <c r="D1" s="26" t="s">
        <v>144</v>
      </c>
    </row>
    <row r="2" spans="1:9" ht="15.75" customHeight="1" x14ac:dyDescent="0.25">
      <c r="A2" t="s">
        <v>93</v>
      </c>
      <c r="B2" t="s">
        <v>145</v>
      </c>
    </row>
    <row r="3" spans="1:9" ht="15.75" customHeight="1" x14ac:dyDescent="0.25">
      <c r="A3" t="s">
        <v>41</v>
      </c>
      <c r="B3" t="s">
        <v>26</v>
      </c>
    </row>
    <row r="4" spans="1:9" ht="15.75" customHeight="1" x14ac:dyDescent="0.25">
      <c r="A4" t="s">
        <v>43</v>
      </c>
      <c r="B4" t="s">
        <v>92</v>
      </c>
    </row>
    <row r="5" spans="1:9" ht="15.75" customHeight="1" x14ac:dyDescent="0.25">
      <c r="A5" t="s">
        <v>78</v>
      </c>
      <c r="B5" t="s">
        <v>96</v>
      </c>
    </row>
    <row r="6" spans="1:9" ht="15.75" customHeight="1" x14ac:dyDescent="0.25">
      <c r="A6" t="s">
        <v>31</v>
      </c>
      <c r="B6" t="s">
        <v>40</v>
      </c>
    </row>
    <row r="7" spans="1:9" ht="15.75" customHeight="1" x14ac:dyDescent="0.25">
      <c r="A7" t="s">
        <v>29</v>
      </c>
      <c r="B7" t="s">
        <v>23</v>
      </c>
    </row>
    <row r="8" spans="1:9" ht="15.75" customHeight="1" x14ac:dyDescent="0.25">
      <c r="A8" t="s">
        <v>24</v>
      </c>
      <c r="B8" t="s">
        <v>52</v>
      </c>
    </row>
    <row r="9" spans="1:9" ht="15.75" customHeight="1" x14ac:dyDescent="0.25">
      <c r="A9" t="s">
        <v>49</v>
      </c>
      <c r="B9" t="s">
        <v>28</v>
      </c>
    </row>
    <row r="10" spans="1:9" ht="15.75" customHeight="1" x14ac:dyDescent="0.25">
      <c r="A10" t="s">
        <v>33</v>
      </c>
      <c r="B10" t="s">
        <v>146</v>
      </c>
    </row>
    <row r="11" spans="1:9" ht="15.75" customHeight="1" x14ac:dyDescent="0.25">
      <c r="A11" t="s">
        <v>147</v>
      </c>
      <c r="B11" t="s">
        <v>88</v>
      </c>
    </row>
    <row r="12" spans="1:9" ht="15.75" customHeight="1" x14ac:dyDescent="0.25">
      <c r="A12" t="s">
        <v>148</v>
      </c>
    </row>
    <row r="13" spans="1:9" ht="15.75" customHeight="1" x14ac:dyDescent="0.25">
      <c r="A13" t="s">
        <v>88</v>
      </c>
    </row>
    <row r="15" spans="1:9" ht="15.75" customHeight="1" x14ac:dyDescent="0.25">
      <c r="A15" s="36" t="s">
        <v>149</v>
      </c>
    </row>
    <row r="16" spans="1:9" ht="15.75" customHeight="1" x14ac:dyDescent="0.25">
      <c r="A16" s="37" t="s">
        <v>150</v>
      </c>
      <c r="G16" t="s">
        <v>151</v>
      </c>
      <c r="I16" t="s">
        <v>152</v>
      </c>
    </row>
    <row r="17" spans="1:1" ht="15.75" customHeight="1" x14ac:dyDescent="0.25">
      <c r="A17" t="s">
        <v>153</v>
      </c>
    </row>
    <row r="18" spans="1:1" ht="15.75" customHeight="1" x14ac:dyDescent="0.25">
      <c r="A18" t="s">
        <v>154</v>
      </c>
    </row>
    <row r="19" spans="1:1" ht="15.75" customHeight="1" x14ac:dyDescent="0.25">
      <c r="A19" t="s">
        <v>155</v>
      </c>
    </row>
    <row r="20" spans="1:1" ht="15.75" customHeight="1" x14ac:dyDescent="0.25">
      <c r="A20" t="s">
        <v>151</v>
      </c>
    </row>
    <row r="21" spans="1:1" ht="15.75" customHeight="1" x14ac:dyDescent="0.25">
      <c r="A21" t="s">
        <v>156</v>
      </c>
    </row>
    <row r="22" spans="1:1" ht="15.75" customHeight="1" x14ac:dyDescent="0.25">
      <c r="A22" t="s">
        <v>157</v>
      </c>
    </row>
    <row r="23" spans="1:1" ht="15.75" customHeight="1" x14ac:dyDescent="0.25">
      <c r="A23" s="36" t="s">
        <v>158</v>
      </c>
    </row>
    <row r="24" spans="1:1" ht="15.75" customHeight="1" x14ac:dyDescent="0.25">
      <c r="A24" t="s">
        <v>159</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workbookViewId="0">
      <selection activeCell="D1" sqref="D1"/>
    </sheetView>
  </sheetViews>
  <sheetFormatPr defaultColWidth="11.54296875" defaultRowHeight="12.5" x14ac:dyDescent="0.25"/>
  <cols>
    <col min="1" max="1" width="38" customWidth="1"/>
    <col min="2" max="2" width="19.81640625" customWidth="1"/>
    <col min="3" max="3" width="25" customWidth="1"/>
    <col min="4" max="4" width="14.54296875" customWidth="1"/>
    <col min="5" max="5" width="18.81640625" customWidth="1"/>
    <col min="6" max="6" width="21.1796875" customWidth="1"/>
    <col min="7" max="7" width="27.81640625" customWidth="1"/>
  </cols>
  <sheetData>
    <row r="1" spans="1:13" ht="13" x14ac:dyDescent="0.3">
      <c r="A1" s="26" t="s">
        <v>160</v>
      </c>
      <c r="B1" s="38" t="s">
        <v>161</v>
      </c>
      <c r="C1" s="26" t="s">
        <v>162</v>
      </c>
      <c r="D1" s="26" t="s">
        <v>15</v>
      </c>
      <c r="E1" s="26" t="s">
        <v>163</v>
      </c>
      <c r="F1" s="26" t="s">
        <v>164</v>
      </c>
      <c r="G1" s="26" t="s">
        <v>6</v>
      </c>
      <c r="L1" s="26" t="s">
        <v>17</v>
      </c>
      <c r="M1" s="26" t="s">
        <v>128</v>
      </c>
    </row>
    <row r="2" spans="1:13" x14ac:dyDescent="0.25">
      <c r="A2" t="str">
        <f t="shared" ref="A2:A28" si="0">_xlfn.CONCAT(B2,"-",C2)</f>
        <v>Administration-Salaries - Administrator</v>
      </c>
      <c r="B2" s="21" t="s">
        <v>93</v>
      </c>
      <c r="C2" t="s">
        <v>92</v>
      </c>
      <c r="D2" t="s">
        <v>93</v>
      </c>
      <c r="E2" t="s">
        <v>165</v>
      </c>
      <c r="F2" t="str">
        <f t="shared" ref="F2:F28" si="1">VLOOKUP(E2,$L$2:$M$7,2)</f>
        <v>Professional Salaries</v>
      </c>
      <c r="G2" t="str">
        <f t="shared" ref="G2:G28" si="2">_xlfn.CONCAT(E2,"-",F2)</f>
        <v>01-Professional Salaries</v>
      </c>
      <c r="L2" t="s">
        <v>165</v>
      </c>
      <c r="M2" t="s">
        <v>166</v>
      </c>
    </row>
    <row r="3" spans="1:13" x14ac:dyDescent="0.25">
      <c r="A3" t="str">
        <f t="shared" si="0"/>
        <v>Administration-Other</v>
      </c>
      <c r="B3" s="21" t="s">
        <v>93</v>
      </c>
      <c r="C3" t="s">
        <v>88</v>
      </c>
      <c r="D3" t="s">
        <v>93</v>
      </c>
      <c r="E3" t="s">
        <v>167</v>
      </c>
      <c r="F3" t="str">
        <f t="shared" si="1"/>
        <v>Other Expenses</v>
      </c>
      <c r="G3" t="str">
        <f t="shared" si="2"/>
        <v>06-Other Expenses</v>
      </c>
      <c r="L3" t="s">
        <v>168</v>
      </c>
      <c r="M3" t="s">
        <v>169</v>
      </c>
    </row>
    <row r="4" spans="1:13" x14ac:dyDescent="0.25">
      <c r="A4" t="str">
        <f t="shared" si="0"/>
        <v>Administration-Contractual Services</v>
      </c>
      <c r="B4" s="21" t="s">
        <v>93</v>
      </c>
      <c r="C4" t="s">
        <v>26</v>
      </c>
      <c r="D4" t="s">
        <v>93</v>
      </c>
      <c r="E4" t="s">
        <v>170</v>
      </c>
      <c r="F4" t="str">
        <f t="shared" si="1"/>
        <v>Contracted Services</v>
      </c>
      <c r="G4" t="str">
        <f t="shared" si="2"/>
        <v>04-Contracted Services</v>
      </c>
      <c r="L4" t="s">
        <v>171</v>
      </c>
      <c r="M4" t="s">
        <v>172</v>
      </c>
    </row>
    <row r="5" spans="1:13" ht="25" x14ac:dyDescent="0.25">
      <c r="A5" t="str">
        <f t="shared" si="0"/>
        <v>Classroom &amp; Specialist Teachers-Salaries - Instructional</v>
      </c>
      <c r="B5" s="21" t="s">
        <v>43</v>
      </c>
      <c r="C5" t="s">
        <v>40</v>
      </c>
      <c r="D5" t="s">
        <v>142</v>
      </c>
      <c r="E5" s="21" t="s">
        <v>165</v>
      </c>
      <c r="F5" t="str">
        <f t="shared" si="1"/>
        <v>Professional Salaries</v>
      </c>
      <c r="G5" t="str">
        <f t="shared" si="2"/>
        <v>01-Professional Salaries</v>
      </c>
      <c r="L5" t="s">
        <v>170</v>
      </c>
      <c r="M5" t="s">
        <v>173</v>
      </c>
    </row>
    <row r="6" spans="1:13" ht="25" x14ac:dyDescent="0.25">
      <c r="A6" t="str">
        <f t="shared" si="0"/>
        <v>Classroom &amp; Specialist Teachers-Stipends</v>
      </c>
      <c r="B6" s="21" t="s">
        <v>43</v>
      </c>
      <c r="C6" t="s">
        <v>52</v>
      </c>
      <c r="D6" t="s">
        <v>142</v>
      </c>
      <c r="E6" s="21" t="s">
        <v>165</v>
      </c>
      <c r="F6" t="str">
        <f t="shared" si="1"/>
        <v>Professional Salaries</v>
      </c>
      <c r="G6" t="str">
        <f t="shared" si="2"/>
        <v>01-Professional Salaries</v>
      </c>
      <c r="L6" t="s">
        <v>174</v>
      </c>
      <c r="M6" t="s">
        <v>28</v>
      </c>
    </row>
    <row r="7" spans="1:13" ht="25" x14ac:dyDescent="0.25">
      <c r="A7" t="str">
        <f t="shared" si="0"/>
        <v>Classroom &amp; Specialist Teachers-Supplies and Materials</v>
      </c>
      <c r="B7" s="21" t="s">
        <v>43</v>
      </c>
      <c r="C7" t="s">
        <v>28</v>
      </c>
      <c r="D7" t="s">
        <v>142</v>
      </c>
      <c r="E7" s="21" t="s">
        <v>174</v>
      </c>
      <c r="F7" t="str">
        <f t="shared" si="1"/>
        <v>Supplies and Materials</v>
      </c>
      <c r="G7" t="str">
        <f t="shared" si="2"/>
        <v>05-Supplies and Materials</v>
      </c>
      <c r="L7" t="s">
        <v>167</v>
      </c>
      <c r="M7" t="s">
        <v>175</v>
      </c>
    </row>
    <row r="8" spans="1:13" ht="25" x14ac:dyDescent="0.25">
      <c r="A8" t="str">
        <f t="shared" si="0"/>
        <v>Classroom &amp; Specialist Teachers-Other</v>
      </c>
      <c r="B8" s="21" t="s">
        <v>43</v>
      </c>
      <c r="C8" t="s">
        <v>88</v>
      </c>
      <c r="D8" t="s">
        <v>142</v>
      </c>
      <c r="E8" s="21" t="s">
        <v>167</v>
      </c>
      <c r="F8" t="str">
        <f t="shared" si="1"/>
        <v>Other Expenses</v>
      </c>
      <c r="G8" t="str">
        <f t="shared" si="2"/>
        <v>06-Other Expenses</v>
      </c>
    </row>
    <row r="9" spans="1:13" ht="37.5" x14ac:dyDescent="0.25">
      <c r="A9" t="str">
        <f t="shared" si="0"/>
        <v>Guidance and Psychological-Contractual Services</v>
      </c>
      <c r="B9" s="21" t="s">
        <v>24</v>
      </c>
      <c r="C9" t="s">
        <v>26</v>
      </c>
      <c r="D9" s="21" t="s">
        <v>134</v>
      </c>
      <c r="E9" s="21" t="s">
        <v>170</v>
      </c>
      <c r="F9" t="str">
        <f t="shared" si="1"/>
        <v>Contracted Services</v>
      </c>
      <c r="G9" t="str">
        <f t="shared" si="2"/>
        <v>04-Contracted Services</v>
      </c>
    </row>
    <row r="10" spans="1:13" ht="37.5" x14ac:dyDescent="0.25">
      <c r="A10" t="str">
        <f t="shared" si="0"/>
        <v>Guidance and Psychological-Salaries - Other</v>
      </c>
      <c r="B10" s="21" t="s">
        <v>24</v>
      </c>
      <c r="C10" t="s">
        <v>23</v>
      </c>
      <c r="D10" s="21" t="s">
        <v>134</v>
      </c>
      <c r="E10" s="21" t="s">
        <v>165</v>
      </c>
      <c r="F10" t="str">
        <f t="shared" si="1"/>
        <v>Professional Salaries</v>
      </c>
      <c r="G10" t="str">
        <f t="shared" si="2"/>
        <v>01-Professional Salaries</v>
      </c>
    </row>
    <row r="11" spans="1:13" x14ac:dyDescent="0.25">
      <c r="A11" t="str">
        <f t="shared" si="0"/>
        <v>Instruction Leadership-Salaries - Instructional</v>
      </c>
      <c r="B11" s="21" t="s">
        <v>41</v>
      </c>
      <c r="C11" t="s">
        <v>40</v>
      </c>
      <c r="D11" t="s">
        <v>135</v>
      </c>
      <c r="E11" s="21" t="s">
        <v>165</v>
      </c>
      <c r="F11" t="str">
        <f t="shared" si="1"/>
        <v>Professional Salaries</v>
      </c>
      <c r="G11" t="str">
        <f t="shared" si="2"/>
        <v>01-Professional Salaries</v>
      </c>
    </row>
    <row r="12" spans="1:13" x14ac:dyDescent="0.25">
      <c r="A12" t="str">
        <f t="shared" si="0"/>
        <v>Instruction Leadership-Stipends</v>
      </c>
      <c r="B12" s="21" t="s">
        <v>41</v>
      </c>
      <c r="C12" t="s">
        <v>52</v>
      </c>
      <c r="D12" t="s">
        <v>135</v>
      </c>
      <c r="E12" s="21" t="s">
        <v>165</v>
      </c>
      <c r="F12" t="str">
        <f t="shared" si="1"/>
        <v>Professional Salaries</v>
      </c>
      <c r="G12" t="str">
        <f t="shared" si="2"/>
        <v>01-Professional Salaries</v>
      </c>
    </row>
    <row r="13" spans="1:13" ht="50" x14ac:dyDescent="0.25">
      <c r="A13" t="str">
        <f t="shared" si="0"/>
        <v>Instructional Materials, Equip., and Tech.-Contractual Services</v>
      </c>
      <c r="B13" s="21" t="s">
        <v>29</v>
      </c>
      <c r="C13" t="s">
        <v>26</v>
      </c>
      <c r="D13" s="21" t="s">
        <v>136</v>
      </c>
      <c r="E13" s="21" t="s">
        <v>167</v>
      </c>
      <c r="F13" t="str">
        <f t="shared" si="1"/>
        <v>Other Expenses</v>
      </c>
      <c r="G13" t="str">
        <f t="shared" si="2"/>
        <v>06-Other Expenses</v>
      </c>
    </row>
    <row r="14" spans="1:13" ht="50" x14ac:dyDescent="0.25">
      <c r="A14" t="str">
        <f t="shared" si="0"/>
        <v>Instructional Materials, Equip., and Tech.-Operations and Management</v>
      </c>
      <c r="B14" s="21" t="s">
        <v>29</v>
      </c>
      <c r="C14" t="s">
        <v>176</v>
      </c>
      <c r="D14" s="21" t="s">
        <v>136</v>
      </c>
      <c r="E14" s="21" t="s">
        <v>174</v>
      </c>
      <c r="F14" t="str">
        <f t="shared" si="1"/>
        <v>Supplies and Materials</v>
      </c>
      <c r="G14" t="str">
        <f t="shared" si="2"/>
        <v>05-Supplies and Materials</v>
      </c>
    </row>
    <row r="15" spans="1:13" ht="50" x14ac:dyDescent="0.25">
      <c r="A15" t="str">
        <f t="shared" si="0"/>
        <v>Instructional Materials, Equip., and Tech.-Supplies and Materials</v>
      </c>
      <c r="B15" s="21" t="s">
        <v>29</v>
      </c>
      <c r="C15" t="s">
        <v>28</v>
      </c>
      <c r="D15" s="21" t="s">
        <v>136</v>
      </c>
      <c r="E15" s="21" t="s">
        <v>174</v>
      </c>
      <c r="F15" t="str">
        <f t="shared" si="1"/>
        <v>Supplies and Materials</v>
      </c>
      <c r="G15" t="str">
        <f t="shared" si="2"/>
        <v>05-Supplies and Materials</v>
      </c>
    </row>
    <row r="16" spans="1:13" ht="25" x14ac:dyDescent="0.25">
      <c r="A16" t="str">
        <f t="shared" si="0"/>
        <v>Operations and Maintenance-Other</v>
      </c>
      <c r="B16" s="21" t="s">
        <v>33</v>
      </c>
      <c r="C16" t="s">
        <v>88</v>
      </c>
      <c r="D16" s="21" t="s">
        <v>139</v>
      </c>
      <c r="E16" s="21" t="s">
        <v>167</v>
      </c>
      <c r="F16" t="str">
        <f t="shared" si="1"/>
        <v>Other Expenses</v>
      </c>
      <c r="G16" t="str">
        <f t="shared" si="2"/>
        <v>06-Other Expenses</v>
      </c>
    </row>
    <row r="17" spans="1:9" ht="25" x14ac:dyDescent="0.25">
      <c r="A17" t="str">
        <f t="shared" si="0"/>
        <v>Operations and Maintenance-Supplies and Materials</v>
      </c>
      <c r="B17" s="21" t="s">
        <v>33</v>
      </c>
      <c r="C17" t="s">
        <v>28</v>
      </c>
      <c r="D17" s="21" t="s">
        <v>139</v>
      </c>
      <c r="E17" s="21" t="s">
        <v>174</v>
      </c>
      <c r="F17" t="str">
        <f t="shared" si="1"/>
        <v>Supplies and Materials</v>
      </c>
      <c r="G17" t="str">
        <f t="shared" si="2"/>
        <v>05-Supplies and Materials</v>
      </c>
    </row>
    <row r="18" spans="1:9" x14ac:dyDescent="0.25">
      <c r="A18" t="str">
        <f t="shared" si="0"/>
        <v>Other-Capital Expenditures</v>
      </c>
      <c r="B18" s="21" t="s">
        <v>88</v>
      </c>
      <c r="C18" t="s">
        <v>145</v>
      </c>
      <c r="D18" t="s">
        <v>177</v>
      </c>
      <c r="E18" s="21" t="s">
        <v>167</v>
      </c>
      <c r="F18" t="str">
        <f t="shared" si="1"/>
        <v>Other Expenses</v>
      </c>
      <c r="G18" t="str">
        <f t="shared" si="2"/>
        <v>06-Other Expenses</v>
      </c>
    </row>
    <row r="19" spans="1:9" x14ac:dyDescent="0.25">
      <c r="A19" t="str">
        <f t="shared" si="0"/>
        <v>Other-Contractual Services</v>
      </c>
      <c r="B19" s="21" t="s">
        <v>88</v>
      </c>
      <c r="C19" t="s">
        <v>26</v>
      </c>
      <c r="D19" t="s">
        <v>177</v>
      </c>
      <c r="E19" s="21" t="s">
        <v>170</v>
      </c>
      <c r="F19" t="str">
        <f t="shared" si="1"/>
        <v>Contracted Services</v>
      </c>
      <c r="G19" t="str">
        <f t="shared" si="2"/>
        <v>04-Contracted Services</v>
      </c>
    </row>
    <row r="20" spans="1:9" x14ac:dyDescent="0.25">
      <c r="A20" t="str">
        <f t="shared" si="0"/>
        <v>Other-Other</v>
      </c>
      <c r="B20" s="21" t="s">
        <v>88</v>
      </c>
      <c r="C20" t="s">
        <v>88</v>
      </c>
      <c r="D20" t="s">
        <v>177</v>
      </c>
      <c r="E20" s="21" t="s">
        <v>167</v>
      </c>
      <c r="F20" t="str">
        <f t="shared" si="1"/>
        <v>Other Expenses</v>
      </c>
      <c r="G20" t="str">
        <f t="shared" si="2"/>
        <v>06-Other Expenses</v>
      </c>
    </row>
    <row r="21" spans="1:9" x14ac:dyDescent="0.25">
      <c r="A21" t="str">
        <f t="shared" si="0"/>
        <v>Other-Salaries - Other</v>
      </c>
      <c r="B21" s="21" t="s">
        <v>88</v>
      </c>
      <c r="C21" t="s">
        <v>23</v>
      </c>
      <c r="D21" t="s">
        <v>177</v>
      </c>
      <c r="E21" s="21" t="s">
        <v>171</v>
      </c>
      <c r="F21" t="str">
        <f t="shared" si="1"/>
        <v>Other Salaries</v>
      </c>
      <c r="G21" t="str">
        <f t="shared" si="2"/>
        <v>03-Other Salaries</v>
      </c>
    </row>
    <row r="22" spans="1:9" ht="25" x14ac:dyDescent="0.25">
      <c r="A22" t="str">
        <f t="shared" si="0"/>
        <v>Other Teaching Services-Contractual Services</v>
      </c>
      <c r="B22" s="21" t="s">
        <v>78</v>
      </c>
      <c r="C22" t="s">
        <v>26</v>
      </c>
      <c r="D22" s="21" t="s">
        <v>78</v>
      </c>
      <c r="E22" s="21" t="s">
        <v>170</v>
      </c>
      <c r="F22" t="str">
        <f t="shared" si="1"/>
        <v>Contracted Services</v>
      </c>
      <c r="G22" t="str">
        <f t="shared" si="2"/>
        <v>04-Contracted Services</v>
      </c>
    </row>
    <row r="23" spans="1:9" ht="25" x14ac:dyDescent="0.25">
      <c r="A23" t="str">
        <f t="shared" si="0"/>
        <v>Other Teaching Services-Salaries - Clerical/Support</v>
      </c>
      <c r="B23" s="21" t="s">
        <v>78</v>
      </c>
      <c r="C23" t="s">
        <v>96</v>
      </c>
      <c r="D23" s="21" t="s">
        <v>78</v>
      </c>
      <c r="E23" s="21" t="s">
        <v>168</v>
      </c>
      <c r="F23" t="str">
        <f t="shared" si="1"/>
        <v>Clerical Salaries</v>
      </c>
      <c r="G23" t="str">
        <f t="shared" si="2"/>
        <v>02-Clerical Salaries</v>
      </c>
    </row>
    <row r="24" spans="1:9" ht="25" x14ac:dyDescent="0.25">
      <c r="A24" t="str">
        <f t="shared" si="0"/>
        <v>Other Teaching Services-Salaries - Other</v>
      </c>
      <c r="B24" s="21" t="s">
        <v>78</v>
      </c>
      <c r="C24" t="s">
        <v>23</v>
      </c>
      <c r="D24" s="21" t="s">
        <v>78</v>
      </c>
      <c r="E24" s="21" t="s">
        <v>171</v>
      </c>
      <c r="F24" t="str">
        <f t="shared" si="1"/>
        <v>Other Salaries</v>
      </c>
      <c r="G24" t="str">
        <f t="shared" si="2"/>
        <v>03-Other Salaries</v>
      </c>
    </row>
    <row r="25" spans="1:9" ht="25" x14ac:dyDescent="0.25">
      <c r="A25" t="str">
        <f t="shared" si="0"/>
        <v>Professional Development-Contractual Services</v>
      </c>
      <c r="B25" s="21" t="s">
        <v>31</v>
      </c>
      <c r="C25" t="s">
        <v>26</v>
      </c>
      <c r="D25" t="s">
        <v>31</v>
      </c>
      <c r="E25" s="21" t="s">
        <v>170</v>
      </c>
      <c r="F25" t="str">
        <f t="shared" si="1"/>
        <v>Contracted Services</v>
      </c>
      <c r="G25" t="str">
        <f t="shared" si="2"/>
        <v>04-Contracted Services</v>
      </c>
    </row>
    <row r="26" spans="1:9" x14ac:dyDescent="0.25">
      <c r="A26" t="str">
        <f t="shared" si="0"/>
        <v>Pupil Services-Salaries - Other</v>
      </c>
      <c r="B26" s="21" t="s">
        <v>49</v>
      </c>
      <c r="C26" t="s">
        <v>23</v>
      </c>
      <c r="D26" s="21" t="s">
        <v>49</v>
      </c>
      <c r="E26" s="21" t="s">
        <v>171</v>
      </c>
      <c r="F26" t="str">
        <f t="shared" si="1"/>
        <v>Other Salaries</v>
      </c>
      <c r="G26" t="str">
        <f t="shared" si="2"/>
        <v>03-Other Salaries</v>
      </c>
    </row>
    <row r="27" spans="1:9" ht="25" x14ac:dyDescent="0.25">
      <c r="A27" t="str">
        <f t="shared" si="0"/>
        <v>Benefits and Fixed Charges -Contractual Services</v>
      </c>
      <c r="B27" s="21" t="s">
        <v>35</v>
      </c>
      <c r="C27" t="s">
        <v>26</v>
      </c>
      <c r="D27" s="21" t="s">
        <v>35</v>
      </c>
      <c r="E27" t="s">
        <v>170</v>
      </c>
      <c r="F27" t="str">
        <f t="shared" si="1"/>
        <v>Contracted Services</v>
      </c>
      <c r="G27" t="str">
        <f t="shared" si="2"/>
        <v>04-Contracted Services</v>
      </c>
      <c r="I27" t="b">
        <f>A24=Budget!P47</f>
        <v>1</v>
      </c>
    </row>
    <row r="28" spans="1:9" ht="25" x14ac:dyDescent="0.25">
      <c r="A28" t="str">
        <f t="shared" si="0"/>
        <v>Other Teaching Services-Salaries - Other</v>
      </c>
      <c r="B28" s="21" t="s">
        <v>78</v>
      </c>
      <c r="C28" t="s">
        <v>23</v>
      </c>
      <c r="D28" t="s">
        <v>78</v>
      </c>
      <c r="E28" t="s">
        <v>171</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
  <sheetViews>
    <sheetView zoomScaleNormal="100" workbookViewId="0">
      <selection activeCell="I13" sqref="I13"/>
    </sheetView>
  </sheetViews>
  <sheetFormatPr defaultColWidth="11.54296875" defaultRowHeight="12.5" x14ac:dyDescent="0.25"/>
  <cols>
    <col min="2" max="2" width="13.26953125" customWidth="1"/>
    <col min="3" max="3" width="14.54296875" customWidth="1"/>
    <col min="7" max="7" width="42.1796875" customWidth="1"/>
    <col min="13" max="14" width="11.54296875" hidden="1"/>
  </cols>
  <sheetData>
    <row r="1" spans="1:14" ht="13" x14ac:dyDescent="0.3">
      <c r="A1" s="26" t="s">
        <v>127</v>
      </c>
      <c r="B1" s="26" t="s">
        <v>178</v>
      </c>
      <c r="C1" s="26" t="s">
        <v>179</v>
      </c>
      <c r="D1" s="26" t="s">
        <v>17</v>
      </c>
      <c r="E1" s="26" t="s">
        <v>128</v>
      </c>
      <c r="F1" s="26" t="s">
        <v>180</v>
      </c>
      <c r="G1" s="26" t="s">
        <v>181</v>
      </c>
      <c r="M1" s="26" t="s">
        <v>17</v>
      </c>
      <c r="N1" s="26" t="s">
        <v>128</v>
      </c>
    </row>
    <row r="2" spans="1:14" ht="25" x14ac:dyDescent="0.25">
      <c r="A2" t="s">
        <v>93</v>
      </c>
      <c r="B2">
        <v>1110</v>
      </c>
      <c r="C2" s="21" t="s">
        <v>182</v>
      </c>
      <c r="D2" t="s">
        <v>168</v>
      </c>
      <c r="E2" s="21" t="str">
        <f t="shared" ref="E2:E11" si="0">VLOOKUP(D2,$M$2:$N$7,2)</f>
        <v>Clerical Salaries</v>
      </c>
      <c r="F2" t="str">
        <f t="shared" ref="F2:F11" si="1">_xlfn.CONCAT(B2,"-",D2)</f>
        <v>1110-02</v>
      </c>
      <c r="G2" t="str">
        <f t="shared" ref="G2:G11" si="2">_xlfn.CONCAT(B2,"-",C2," ", D2, "-",E2)</f>
        <v>1110-School Committee  02-Clerical Salaries</v>
      </c>
      <c r="M2" t="s">
        <v>165</v>
      </c>
      <c r="N2" t="s">
        <v>166</v>
      </c>
    </row>
    <row r="3" spans="1:14" ht="25" x14ac:dyDescent="0.25">
      <c r="A3" t="s">
        <v>93</v>
      </c>
      <c r="B3">
        <v>1110</v>
      </c>
      <c r="C3" s="21" t="s">
        <v>182</v>
      </c>
      <c r="D3" t="s">
        <v>171</v>
      </c>
      <c r="E3" s="21" t="str">
        <f t="shared" si="0"/>
        <v>Other Salaries</v>
      </c>
      <c r="F3" t="str">
        <f t="shared" si="1"/>
        <v>1110-03</v>
      </c>
      <c r="G3" t="str">
        <f t="shared" si="2"/>
        <v>1110-School Committee  03-Other Salaries</v>
      </c>
      <c r="M3" t="s">
        <v>168</v>
      </c>
      <c r="N3" t="s">
        <v>169</v>
      </c>
    </row>
    <row r="4" spans="1:14" ht="25" x14ac:dyDescent="0.25">
      <c r="A4" t="s">
        <v>93</v>
      </c>
      <c r="B4">
        <v>1110</v>
      </c>
      <c r="C4" s="21" t="s">
        <v>182</v>
      </c>
      <c r="D4" t="s">
        <v>170</v>
      </c>
      <c r="E4" s="21" t="str">
        <f t="shared" si="0"/>
        <v>Contracted Services</v>
      </c>
      <c r="F4" t="str">
        <f t="shared" si="1"/>
        <v>1110-04</v>
      </c>
      <c r="G4" t="str">
        <f t="shared" si="2"/>
        <v>1110-School Committee  04-Contracted Services</v>
      </c>
      <c r="M4" t="s">
        <v>171</v>
      </c>
      <c r="N4" t="s">
        <v>172</v>
      </c>
    </row>
    <row r="5" spans="1:14" ht="25" x14ac:dyDescent="0.25">
      <c r="A5" t="s">
        <v>93</v>
      </c>
      <c r="B5">
        <v>1110</v>
      </c>
      <c r="C5" s="21" t="s">
        <v>182</v>
      </c>
      <c r="D5" t="s">
        <v>174</v>
      </c>
      <c r="E5" s="21" t="str">
        <f t="shared" si="0"/>
        <v>Supplies and Materials</v>
      </c>
      <c r="F5" t="str">
        <f t="shared" si="1"/>
        <v>1110-05</v>
      </c>
      <c r="G5" t="str">
        <f t="shared" si="2"/>
        <v>1110-School Committee  05-Supplies and Materials</v>
      </c>
      <c r="M5" t="s">
        <v>170</v>
      </c>
      <c r="N5" t="s">
        <v>173</v>
      </c>
    </row>
    <row r="6" spans="1:14" ht="25" x14ac:dyDescent="0.25">
      <c r="A6" t="s">
        <v>93</v>
      </c>
      <c r="B6">
        <v>1110</v>
      </c>
      <c r="C6" s="21" t="s">
        <v>182</v>
      </c>
      <c r="D6" t="s">
        <v>167</v>
      </c>
      <c r="E6" s="21" t="str">
        <f t="shared" si="0"/>
        <v>Other Expenses</v>
      </c>
      <c r="F6" t="str">
        <f t="shared" si="1"/>
        <v>1110-06</v>
      </c>
      <c r="G6" t="str">
        <f t="shared" si="2"/>
        <v>1110-School Committee  06-Other Expenses</v>
      </c>
      <c r="M6" t="s">
        <v>174</v>
      </c>
      <c r="N6" t="s">
        <v>28</v>
      </c>
    </row>
    <row r="7" spans="1:14" ht="25" x14ac:dyDescent="0.25">
      <c r="A7" t="s">
        <v>93</v>
      </c>
      <c r="B7" s="21">
        <v>1210</v>
      </c>
      <c r="C7" s="21" t="s">
        <v>183</v>
      </c>
      <c r="D7" t="s">
        <v>168</v>
      </c>
      <c r="E7" s="21" t="str">
        <f t="shared" si="0"/>
        <v>Clerical Salaries</v>
      </c>
      <c r="F7" t="str">
        <f t="shared" si="1"/>
        <v>1210-02</v>
      </c>
      <c r="G7" t="str">
        <f t="shared" si="2"/>
        <v>1210-Superintendent  02-Clerical Salaries</v>
      </c>
      <c r="M7" t="s">
        <v>167</v>
      </c>
      <c r="N7" t="s">
        <v>175</v>
      </c>
    </row>
    <row r="8" spans="1:14" ht="25" x14ac:dyDescent="0.25">
      <c r="A8" t="s">
        <v>93</v>
      </c>
      <c r="B8" s="21">
        <v>1210</v>
      </c>
      <c r="C8" s="21" t="s">
        <v>183</v>
      </c>
      <c r="D8" t="s">
        <v>171</v>
      </c>
      <c r="E8" s="21" t="str">
        <f t="shared" si="0"/>
        <v>Other Salaries</v>
      </c>
      <c r="F8" t="str">
        <f t="shared" si="1"/>
        <v>1210-03</v>
      </c>
      <c r="G8" t="str">
        <f t="shared" si="2"/>
        <v>1210-Superintendent  03-Other Salaries</v>
      </c>
    </row>
    <row r="9" spans="1:14" ht="25" x14ac:dyDescent="0.25">
      <c r="A9" t="s">
        <v>93</v>
      </c>
      <c r="B9" s="21">
        <v>1210</v>
      </c>
      <c r="C9" s="21" t="s">
        <v>183</v>
      </c>
      <c r="D9" t="s">
        <v>170</v>
      </c>
      <c r="E9" s="21" t="str">
        <f t="shared" si="0"/>
        <v>Contracted Services</v>
      </c>
      <c r="F9" t="str">
        <f t="shared" si="1"/>
        <v>1210-04</v>
      </c>
      <c r="G9" t="str">
        <f t="shared" si="2"/>
        <v>1210-Superintendent  04-Contracted Services</v>
      </c>
    </row>
    <row r="10" spans="1:14" ht="25" x14ac:dyDescent="0.25">
      <c r="A10" t="s">
        <v>93</v>
      </c>
      <c r="B10" s="21">
        <v>1210</v>
      </c>
      <c r="C10" s="21" t="s">
        <v>183</v>
      </c>
      <c r="D10" t="s">
        <v>174</v>
      </c>
      <c r="E10" s="21" t="str">
        <f t="shared" si="0"/>
        <v>Supplies and Materials</v>
      </c>
      <c r="F10" t="str">
        <f t="shared" si="1"/>
        <v>1210-05</v>
      </c>
      <c r="G10" t="str">
        <f t="shared" si="2"/>
        <v>1210-Superintendent  05-Supplies and Materials</v>
      </c>
    </row>
    <row r="11" spans="1:14" ht="25" x14ac:dyDescent="0.25">
      <c r="A11" t="s">
        <v>93</v>
      </c>
      <c r="B11" s="21">
        <v>1210</v>
      </c>
      <c r="C11" s="21" t="s">
        <v>183</v>
      </c>
      <c r="D11" t="s">
        <v>167</v>
      </c>
      <c r="E11" s="21" t="str">
        <f t="shared" si="0"/>
        <v>Other Expenses</v>
      </c>
      <c r="F11" t="str">
        <f t="shared" si="1"/>
        <v>1210-06</v>
      </c>
      <c r="G11" t="str">
        <f t="shared" si="2"/>
        <v>1210-Superintendent  06-Other Expenses</v>
      </c>
    </row>
    <row r="12" spans="1:14" x14ac:dyDescent="0.25">
      <c r="B12" s="21"/>
      <c r="C12" s="21"/>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81951A-911E-4F2E-A38A-7842127ABD73}">
  <ds:schemaRefs>
    <ds:schemaRef ds:uri="http://schemas.microsoft.com/sharepoint/v3/contenttype/forms"/>
  </ds:schemaRefs>
</ds:datastoreItem>
</file>

<file path=customXml/itemProps2.xml><?xml version="1.0" encoding="utf-8"?>
<ds:datastoreItem xmlns:ds="http://schemas.openxmlformats.org/officeDocument/2006/customXml" ds:itemID="{76B72DC4-EEC6-4631-AD22-D028CBA6820F}">
  <ds:schemaRefs>
    <ds:schemaRef ds:uri="http://purl.org/dc/elements/1.1/"/>
    <ds:schemaRef ds:uri="http://www.w3.org/XML/1998/namespace"/>
    <ds:schemaRef ds:uri="http://schemas.openxmlformats.org/package/2006/metadata/core-properties"/>
    <ds:schemaRef ds:uri="http://purl.org/dc/terms/"/>
    <ds:schemaRef ds:uri="44c63c8a-9b6f-4c60-8cde-76449f385ed7"/>
    <ds:schemaRef ds:uri="http://schemas.microsoft.com/office/2006/documentManagement/types"/>
    <ds:schemaRef ds:uri="cde8cfb4-a5cb-405f-83ce-734d2bf3068b"/>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71B6C61-5B28-4DCD-B80A-56877EFF7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8cfb4-a5cb-405f-83ce-734d2bf3068b"/>
    <ds:schemaRef ds:uri="44c63c8a-9b6f-4c60-8cde-76449f385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Narrative Question</vt:lpstr>
      <vt:lpstr>Budget</vt:lpstr>
      <vt:lpstr>Summary</vt:lpstr>
      <vt:lpstr>DESE Codes</vt:lpstr>
      <vt:lpstr>Short Crosswalk</vt:lpstr>
      <vt:lpstr>Full Crosswalk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Wolder</dc:creator>
  <cp:keywords/>
  <dc:description/>
  <cp:lastModifiedBy>Foley, Kinnon (DESE)</cp:lastModifiedBy>
  <cp:revision>5</cp:revision>
  <dcterms:created xsi:type="dcterms:W3CDTF">2023-12-11T19:11:32Z</dcterms:created>
  <dcterms:modified xsi:type="dcterms:W3CDTF">2024-06-17T13:11:09Z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y fmtid="{D5CDD505-2E9C-101B-9397-08002B2CF9AE}" pid="3" name="MediaServiceImageTags">
    <vt:lpwstr/>
  </property>
</Properties>
</file>