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lynnpublicschools-my.sharepoint.com/personal/ruggierod_lynnschools_org/Documents/Deb's Flash Drive 4-20-21/4-29-20 Curriculum Office/Superintendent 2022/Dr. Alvarez/SOA/"/>
    </mc:Choice>
  </mc:AlternateContent>
  <xr:revisionPtr revIDLastSave="0" documentId="8_{75BBD14C-A483-469A-BFB1-09B4C32FC669}" xr6:coauthVersionLast="47" xr6:coauthVersionMax="47" xr10:uidLastSave="{00000000-0000-0000-0000-000000000000}"/>
  <workbookProtection workbookAlgorithmName="SHA-512" workbookHashValue="qKmfk8ENnVpDESwQ/m/JfVPqGOsaywSnd617Img4EBtxGmUagILvWR89OlccYYGtLGsmTuMWGFxclEPfIjD18g==" workbookSaltValue="nCnKwk5Bl1sbIPuTXdV5CQ==" workbookSpinCount="100000" lockStructure="1"/>
  <bookViews>
    <workbookView xWindow="-108" yWindow="-108" windowWidth="23256" windowHeight="12576" tabRatio="500" firstSheet="1" activeTab="1" xr2:uid="{00000000-000D-0000-FFFF-FFFF00000000}"/>
  </bookViews>
  <sheets>
    <sheet name="Narrative Question" sheetId="1" r:id="rId1"/>
    <sheet name="Budget" sheetId="2" r:id="rId2"/>
    <sheet name="Summary" sheetId="4" state="hidden" r:id="rId3"/>
    <sheet name="DESE Codes" sheetId="5" state="hidden" r:id="rId4"/>
    <sheet name="Short Crosswalk" sheetId="6" state="hidden" r:id="rId5"/>
    <sheet name="Full Crosswalk" sheetId="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35" i="2" l="1"/>
  <c r="J35" i="2"/>
  <c r="H35" i="2"/>
  <c r="G11" i="7"/>
  <c r="F11" i="7"/>
  <c r="E11" i="7"/>
  <c r="G10" i="7"/>
  <c r="F10" i="7"/>
  <c r="E10" i="7"/>
  <c r="G9" i="7"/>
  <c r="F9" i="7"/>
  <c r="E9" i="7"/>
  <c r="F8" i="7"/>
  <c r="E8" i="7"/>
  <c r="G8" i="7" s="1"/>
  <c r="F7" i="7"/>
  <c r="E7" i="7"/>
  <c r="G7" i="7" s="1"/>
  <c r="G6" i="7"/>
  <c r="F6" i="7"/>
  <c r="E6" i="7"/>
  <c r="G5" i="7"/>
  <c r="F5" i="7"/>
  <c r="E5" i="7"/>
  <c r="F4" i="7"/>
  <c r="E4" i="7"/>
  <c r="G4" i="7" s="1"/>
  <c r="F3" i="7"/>
  <c r="E3" i="7"/>
  <c r="G3" i="7" s="1"/>
  <c r="F2" i="7"/>
  <c r="E2" i="7"/>
  <c r="G2" i="7" s="1"/>
  <c r="F28" i="6"/>
  <c r="G28" i="6" s="1"/>
  <c r="A28" i="6"/>
  <c r="F27" i="6"/>
  <c r="G27" i="6" s="1"/>
  <c r="R90" i="2" s="1"/>
  <c r="D90" i="2" s="1"/>
  <c r="T90" i="2" s="1"/>
  <c r="A27" i="6"/>
  <c r="G26" i="6"/>
  <c r="F26" i="6"/>
  <c r="A26" i="6"/>
  <c r="G25" i="6"/>
  <c r="F25" i="6"/>
  <c r="A25" i="6"/>
  <c r="G24" i="6"/>
  <c r="F24" i="6"/>
  <c r="A24" i="6"/>
  <c r="F23" i="6"/>
  <c r="G23" i="6" s="1"/>
  <c r="A23" i="6"/>
  <c r="F22" i="6"/>
  <c r="G22" i="6" s="1"/>
  <c r="A22" i="6"/>
  <c r="F21" i="6"/>
  <c r="G21" i="6" s="1"/>
  <c r="A21" i="6"/>
  <c r="G20" i="6"/>
  <c r="F20" i="6"/>
  <c r="A20" i="6"/>
  <c r="F19" i="6"/>
  <c r="G19" i="6" s="1"/>
  <c r="A19" i="6"/>
  <c r="G18" i="6"/>
  <c r="F18" i="6"/>
  <c r="A18" i="6"/>
  <c r="G17" i="6"/>
  <c r="F17" i="6"/>
  <c r="A17" i="6"/>
  <c r="G16" i="6"/>
  <c r="F16" i="6"/>
  <c r="A16" i="6"/>
  <c r="F15" i="6"/>
  <c r="G15" i="6" s="1"/>
  <c r="A15" i="6"/>
  <c r="F14" i="6"/>
  <c r="G14" i="6" s="1"/>
  <c r="A14" i="6"/>
  <c r="F13" i="6"/>
  <c r="G13" i="6" s="1"/>
  <c r="A13" i="6"/>
  <c r="G12" i="6"/>
  <c r="F12" i="6"/>
  <c r="A12" i="6"/>
  <c r="F11" i="6"/>
  <c r="G11" i="6" s="1"/>
  <c r="A11" i="6"/>
  <c r="G10" i="6"/>
  <c r="F10" i="6"/>
  <c r="A10" i="6"/>
  <c r="G9" i="6"/>
  <c r="F9" i="6"/>
  <c r="A9" i="6"/>
  <c r="G8" i="6"/>
  <c r="F8" i="6"/>
  <c r="A8" i="6"/>
  <c r="F7" i="6"/>
  <c r="G7" i="6" s="1"/>
  <c r="A7" i="6"/>
  <c r="F6" i="6"/>
  <c r="G6" i="6" s="1"/>
  <c r="A6" i="6"/>
  <c r="F5" i="6"/>
  <c r="G5" i="6" s="1"/>
  <c r="A5" i="6"/>
  <c r="G4" i="6"/>
  <c r="F4" i="6"/>
  <c r="A4" i="6"/>
  <c r="F3" i="6"/>
  <c r="G3" i="6" s="1"/>
  <c r="A3" i="6"/>
  <c r="G2" i="6"/>
  <c r="F2" i="6"/>
  <c r="A2" i="6"/>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H4" i="4"/>
  <c r="G4" i="4"/>
  <c r="F4" i="4"/>
  <c r="E4" i="4"/>
  <c r="D4" i="4"/>
  <c r="C4" i="4"/>
  <c r="T93" i="2"/>
  <c r="P93" i="2"/>
  <c r="R93" i="2" s="1"/>
  <c r="T92" i="2"/>
  <c r="Q92" i="2"/>
  <c r="S92" i="2" s="1"/>
  <c r="P92" i="2"/>
  <c r="R92" i="2" s="1"/>
  <c r="T91" i="2"/>
  <c r="P91" i="2"/>
  <c r="R91" i="2" s="1"/>
  <c r="M91" i="2"/>
  <c r="L91" i="2"/>
  <c r="K91" i="2"/>
  <c r="J91" i="2"/>
  <c r="I91" i="2"/>
  <c r="H91" i="2"/>
  <c r="P90" i="2"/>
  <c r="Q90" i="2" s="1"/>
  <c r="S90" i="2" s="1"/>
  <c r="P89" i="2"/>
  <c r="R89" i="2" s="1"/>
  <c r="D89" i="2" s="1"/>
  <c r="T89" i="2" s="1"/>
  <c r="P88" i="2"/>
  <c r="R88" i="2" s="1"/>
  <c r="D88" i="2" s="1"/>
  <c r="T88" i="2" s="1"/>
  <c r="P87" i="2"/>
  <c r="Q87" i="2" s="1"/>
  <c r="T86" i="2"/>
  <c r="P86" i="2"/>
  <c r="R86" i="2" s="1"/>
  <c r="M86" i="2"/>
  <c r="K86" i="2"/>
  <c r="I86" i="2"/>
  <c r="R85" i="2"/>
  <c r="D85" i="2" s="1"/>
  <c r="T85" i="2" s="1"/>
  <c r="P85" i="2"/>
  <c r="Q85" i="2" s="1"/>
  <c r="Q84" i="2"/>
  <c r="C84" i="2" s="1"/>
  <c r="P84" i="2"/>
  <c r="R84" i="2" s="1"/>
  <c r="D84" i="2" s="1"/>
  <c r="T84" i="2" s="1"/>
  <c r="P83" i="2"/>
  <c r="R83" i="2" s="1"/>
  <c r="D83" i="2" s="1"/>
  <c r="T83" i="2" s="1"/>
  <c r="T82" i="2"/>
  <c r="P82" i="2"/>
  <c r="Q82" i="2" s="1"/>
  <c r="M82" i="2"/>
  <c r="L82" i="2"/>
  <c r="K82" i="2"/>
  <c r="J82" i="2"/>
  <c r="I82" i="2"/>
  <c r="H82" i="2"/>
  <c r="P81" i="2"/>
  <c r="R81" i="2" s="1"/>
  <c r="D81" i="2" s="1"/>
  <c r="T81" i="2" s="1"/>
  <c r="P80" i="2"/>
  <c r="Q80" i="2" s="1"/>
  <c r="P79" i="2"/>
  <c r="R79" i="2" s="1"/>
  <c r="D79" i="2" s="1"/>
  <c r="T79" i="2" s="1"/>
  <c r="P78" i="2"/>
  <c r="T77" i="2"/>
  <c r="P77" i="2"/>
  <c r="Q77" i="2" s="1"/>
  <c r="M77" i="2"/>
  <c r="L77" i="2"/>
  <c r="K77" i="2"/>
  <c r="J77" i="2"/>
  <c r="I77" i="2"/>
  <c r="H77" i="2"/>
  <c r="P76" i="2"/>
  <c r="P75" i="2"/>
  <c r="Q75" i="2" s="1"/>
  <c r="Q74" i="2"/>
  <c r="C74" i="2" s="1"/>
  <c r="P74" i="2"/>
  <c r="R74" i="2" s="1"/>
  <c r="D74" i="2" s="1"/>
  <c r="T74" i="2" s="1"/>
  <c r="T73" i="2"/>
  <c r="P73" i="2"/>
  <c r="M73" i="2"/>
  <c r="L73" i="2"/>
  <c r="K73" i="2"/>
  <c r="J73" i="2"/>
  <c r="I73" i="2"/>
  <c r="H73" i="2"/>
  <c r="Q72" i="2"/>
  <c r="P72" i="2"/>
  <c r="R72" i="2" s="1"/>
  <c r="D72" i="2"/>
  <c r="T72" i="2" s="1"/>
  <c r="P71" i="2"/>
  <c r="R70" i="2"/>
  <c r="D70" i="2" s="1"/>
  <c r="T70" i="2" s="1"/>
  <c r="P70" i="2"/>
  <c r="Q70" i="2" s="1"/>
  <c r="T69" i="2"/>
  <c r="Q69" i="2"/>
  <c r="S69" i="2" s="1"/>
  <c r="P69" i="2"/>
  <c r="R69" i="2" s="1"/>
  <c r="D69" i="2" s="1"/>
  <c r="T68" i="2"/>
  <c r="P68" i="2"/>
  <c r="M68" i="2"/>
  <c r="K68" i="2"/>
  <c r="I68" i="2"/>
  <c r="Q67" i="2"/>
  <c r="C67" i="2" s="1"/>
  <c r="P67" i="2"/>
  <c r="R67" i="2" s="1"/>
  <c r="D67" i="2" s="1"/>
  <c r="T67" i="2" s="1"/>
  <c r="P66" i="2"/>
  <c r="T65" i="2"/>
  <c r="P65" i="2"/>
  <c r="Q65" i="2" s="1"/>
  <c r="M65" i="2"/>
  <c r="L65" i="2"/>
  <c r="K65" i="2"/>
  <c r="J65" i="2"/>
  <c r="I65" i="2"/>
  <c r="H65" i="2"/>
  <c r="P64" i="2"/>
  <c r="R63" i="2"/>
  <c r="D63" i="2" s="1"/>
  <c r="T63" i="2" s="1"/>
  <c r="P63" i="2"/>
  <c r="Q63" i="2" s="1"/>
  <c r="T62" i="2"/>
  <c r="Q62" i="2"/>
  <c r="S62" i="2" s="1"/>
  <c r="P62" i="2"/>
  <c r="R62" i="2" s="1"/>
  <c r="D62" i="2" s="1"/>
  <c r="P61" i="2"/>
  <c r="P60" i="2"/>
  <c r="Q60" i="2" s="1"/>
  <c r="C60" i="2" s="1"/>
  <c r="P59" i="2"/>
  <c r="R59" i="2" s="1"/>
  <c r="D59" i="2" s="1"/>
  <c r="T59" i="2" s="1"/>
  <c r="T58" i="2"/>
  <c r="P58" i="2"/>
  <c r="R58" i="2" s="1"/>
  <c r="M58" i="2"/>
  <c r="L58" i="2"/>
  <c r="K58" i="2"/>
  <c r="J58" i="2"/>
  <c r="I58" i="2"/>
  <c r="H58" i="2"/>
  <c r="P57" i="2"/>
  <c r="R57" i="2" s="1"/>
  <c r="D57" i="2" s="1"/>
  <c r="T57" i="2" s="1"/>
  <c r="P56" i="2"/>
  <c r="R55" i="2"/>
  <c r="D55" i="2" s="1"/>
  <c r="T55" i="2" s="1"/>
  <c r="P55" i="2"/>
  <c r="Q55" i="2" s="1"/>
  <c r="C55" i="2" s="1"/>
  <c r="R54" i="2"/>
  <c r="D54" i="2" s="1"/>
  <c r="T54" i="2" s="1"/>
  <c r="Q54" i="2"/>
  <c r="P54" i="2"/>
  <c r="P53" i="2"/>
  <c r="R53" i="2" s="1"/>
  <c r="D53" i="2" s="1"/>
  <c r="T53" i="2" s="1"/>
  <c r="T52" i="2"/>
  <c r="P52" i="2"/>
  <c r="R52" i="2" s="1"/>
  <c r="M52" i="2"/>
  <c r="L52" i="2"/>
  <c r="K52" i="2"/>
  <c r="J52" i="2"/>
  <c r="I52" i="2"/>
  <c r="H52" i="2"/>
  <c r="P51" i="2"/>
  <c r="R50" i="2"/>
  <c r="D50" i="2" s="1"/>
  <c r="T50" i="2" s="1"/>
  <c r="P50" i="2"/>
  <c r="Q50" i="2" s="1"/>
  <c r="C50" i="2" s="1"/>
  <c r="P49" i="2"/>
  <c r="R49" i="2" s="1"/>
  <c r="D49" i="2" s="1"/>
  <c r="T49" i="2" s="1"/>
  <c r="P48" i="2"/>
  <c r="R48" i="2" s="1"/>
  <c r="D48" i="2" s="1"/>
  <c r="T48" i="2" s="1"/>
  <c r="P47" i="2"/>
  <c r="R47" i="2" s="1"/>
  <c r="D47" i="2" s="1"/>
  <c r="T47" i="2" s="1"/>
  <c r="T46" i="2"/>
  <c r="P46" i="2"/>
  <c r="M46" i="2"/>
  <c r="L46" i="2"/>
  <c r="K46" i="2"/>
  <c r="J46" i="2"/>
  <c r="I46" i="2"/>
  <c r="H46" i="2"/>
  <c r="R45" i="2"/>
  <c r="S45" i="2" s="1"/>
  <c r="P45" i="2"/>
  <c r="Q45" i="2" s="1"/>
  <c r="C45" i="2" s="1"/>
  <c r="P44" i="2"/>
  <c r="R44" i="2" s="1"/>
  <c r="D44" i="2" s="1"/>
  <c r="T44" i="2" s="1"/>
  <c r="P43" i="2"/>
  <c r="R43" i="2" s="1"/>
  <c r="D43" i="2" s="1"/>
  <c r="T43" i="2" s="1"/>
  <c r="Q42" i="2"/>
  <c r="P42" i="2"/>
  <c r="R42" i="2" s="1"/>
  <c r="D42" i="2" s="1"/>
  <c r="T42" i="2" s="1"/>
  <c r="T41" i="2"/>
  <c r="P41" i="2"/>
  <c r="M41" i="2"/>
  <c r="K41" i="2"/>
  <c r="I41" i="2"/>
  <c r="N41" i="2" s="1"/>
  <c r="P40" i="2"/>
  <c r="R40" i="2" s="1"/>
  <c r="D40" i="2" s="1"/>
  <c r="T40" i="2" s="1"/>
  <c r="P39" i="2"/>
  <c r="T38" i="2"/>
  <c r="P38" i="2"/>
  <c r="R38" i="2" s="1"/>
  <c r="M38" i="2"/>
  <c r="K38" i="2"/>
  <c r="I38" i="2"/>
  <c r="P37" i="2"/>
  <c r="P36" i="2"/>
  <c r="R36" i="2" s="1"/>
  <c r="D36" i="2" s="1"/>
  <c r="T36" i="2" s="1"/>
  <c r="T35" i="2"/>
  <c r="Q35" i="2"/>
  <c r="S35" i="2" s="1"/>
  <c r="P35" i="2"/>
  <c r="R35" i="2" s="1"/>
  <c r="M35" i="2"/>
  <c r="K35" i="2"/>
  <c r="I35" i="2"/>
  <c r="P34" i="2"/>
  <c r="R34" i="2" s="1"/>
  <c r="D34" i="2" s="1"/>
  <c r="T34" i="2" s="1"/>
  <c r="Q33" i="2"/>
  <c r="P33" i="2"/>
  <c r="R33" i="2" s="1"/>
  <c r="D33" i="2"/>
  <c r="T33" i="2" s="1"/>
  <c r="P32" i="2"/>
  <c r="P31" i="2"/>
  <c r="R31" i="2" s="1"/>
  <c r="D31" i="2" s="1"/>
  <c r="T31" i="2" s="1"/>
  <c r="P30" i="2"/>
  <c r="R30" i="2" s="1"/>
  <c r="D30" i="2" s="1"/>
  <c r="T30" i="2" s="1"/>
  <c r="P29" i="2"/>
  <c r="T28" i="2"/>
  <c r="R28" i="2"/>
  <c r="S28" i="2" s="1"/>
  <c r="Q28" i="2"/>
  <c r="P28" i="2"/>
  <c r="M28" i="2"/>
  <c r="L28" i="2"/>
  <c r="K28" i="2"/>
  <c r="J28" i="2"/>
  <c r="I28" i="2"/>
  <c r="H28" i="2"/>
  <c r="P27" i="2"/>
  <c r="Q27" i="2" s="1"/>
  <c r="C27" i="2" s="1"/>
  <c r="P26" i="2"/>
  <c r="Q26" i="2" s="1"/>
  <c r="C26" i="2" s="1"/>
  <c r="P25" i="2"/>
  <c r="R25" i="2" s="1"/>
  <c r="D25" i="2" s="1"/>
  <c r="T25" i="2" s="1"/>
  <c r="P24" i="2"/>
  <c r="Q24" i="2" s="1"/>
  <c r="C24" i="2" s="1"/>
  <c r="R23" i="2"/>
  <c r="D23" i="2" s="1"/>
  <c r="T23" i="2" s="1"/>
  <c r="Q23" i="2"/>
  <c r="C23" i="2" s="1"/>
  <c r="P23" i="2"/>
  <c r="T22" i="2"/>
  <c r="P22" i="2"/>
  <c r="Q22" i="2" s="1"/>
  <c r="M22" i="2"/>
  <c r="L22" i="2"/>
  <c r="K22" i="2"/>
  <c r="J22" i="2"/>
  <c r="I22" i="2"/>
  <c r="H22" i="2"/>
  <c r="P21" i="2"/>
  <c r="R21" i="2" s="1"/>
  <c r="D21" i="2" s="1"/>
  <c r="T21" i="2" s="1"/>
  <c r="P20" i="2"/>
  <c r="R20" i="2" s="1"/>
  <c r="D20" i="2" s="1"/>
  <c r="T20" i="2" s="1"/>
  <c r="R19" i="2"/>
  <c r="S19" i="2" s="1"/>
  <c r="P19" i="2"/>
  <c r="Q19" i="2" s="1"/>
  <c r="C19" i="2" s="1"/>
  <c r="P18" i="2"/>
  <c r="Q18" i="2" s="1"/>
  <c r="T17" i="2"/>
  <c r="R17" i="2"/>
  <c r="P17" i="2"/>
  <c r="Q17" i="2" s="1"/>
  <c r="M17" i="2"/>
  <c r="L17" i="2"/>
  <c r="K17" i="2"/>
  <c r="J17" i="2"/>
  <c r="I17" i="2"/>
  <c r="H17" i="2"/>
  <c r="R16" i="2"/>
  <c r="D16" i="2" s="1"/>
  <c r="T16" i="2" s="1"/>
  <c r="Q16" i="2"/>
  <c r="P16" i="2"/>
  <c r="C16" i="2"/>
  <c r="P15" i="2"/>
  <c r="R15" i="2" s="1"/>
  <c r="D15" i="2" s="1"/>
  <c r="T15" i="2" s="1"/>
  <c r="R14" i="2"/>
  <c r="P14" i="2"/>
  <c r="Q14" i="2" s="1"/>
  <c r="C14" i="2" s="1"/>
  <c r="D14" i="2"/>
  <c r="T14" i="2" s="1"/>
  <c r="P13" i="2"/>
  <c r="Q13" i="2" s="1"/>
  <c r="C13" i="2" s="1"/>
  <c r="P12" i="2"/>
  <c r="R12" i="2" s="1"/>
  <c r="D12" i="2" s="1"/>
  <c r="T12" i="2" s="1"/>
  <c r="T11" i="2"/>
  <c r="P11" i="2"/>
  <c r="Q11" i="2" s="1"/>
  <c r="M11" i="2"/>
  <c r="L11" i="2"/>
  <c r="K11" i="2"/>
  <c r="J11" i="2"/>
  <c r="I11" i="2"/>
  <c r="H11" i="2"/>
  <c r="P10" i="2"/>
  <c r="R10" i="2" s="1"/>
  <c r="D10" i="2" s="1"/>
  <c r="T10" i="2" s="1"/>
  <c r="P9" i="2"/>
  <c r="Q9" i="2" s="1"/>
  <c r="C9" i="2" s="1"/>
  <c r="P8" i="2"/>
  <c r="R8" i="2" s="1"/>
  <c r="D8" i="2" s="1"/>
  <c r="T8" i="2" s="1"/>
  <c r="P7" i="2"/>
  <c r="R7" i="2" s="1"/>
  <c r="D7" i="2" s="1"/>
  <c r="T7" i="2" s="1"/>
  <c r="P6" i="2"/>
  <c r="R6" i="2" s="1"/>
  <c r="D6" i="2" s="1"/>
  <c r="T6" i="2" s="1"/>
  <c r="P5" i="2"/>
  <c r="R5" i="2" s="1"/>
  <c r="D5" i="2" s="1"/>
  <c r="T5" i="2" s="1"/>
  <c r="C18" i="2" l="1"/>
  <c r="S54" i="2"/>
  <c r="N77" i="2"/>
  <c r="Q86" i="2"/>
  <c r="S86" i="2" s="1"/>
  <c r="Q91" i="2"/>
  <c r="Q8" i="2"/>
  <c r="C8" i="2" s="1"/>
  <c r="N28" i="2"/>
  <c r="S50" i="2"/>
  <c r="Q59" i="2"/>
  <c r="C59" i="2" s="1"/>
  <c r="S63" i="2"/>
  <c r="S70" i="2"/>
  <c r="Q79" i="2"/>
  <c r="C79" i="2" s="1"/>
  <c r="Q38" i="2"/>
  <c r="S38" i="2" s="1"/>
  <c r="Q44" i="2"/>
  <c r="C44" i="2" s="1"/>
  <c r="R65" i="2"/>
  <c r="S65" i="2" s="1"/>
  <c r="R80" i="2"/>
  <c r="D80" i="2" s="1"/>
  <c r="T80" i="2" s="1"/>
  <c r="R87" i="2"/>
  <c r="D87" i="2" s="1"/>
  <c r="T87" i="2" s="1"/>
  <c r="N91" i="2"/>
  <c r="Q6" i="2"/>
  <c r="R18" i="2"/>
  <c r="D18" i="2" s="1"/>
  <c r="T18" i="2" s="1"/>
  <c r="Q21" i="2"/>
  <c r="C21" i="2" s="1"/>
  <c r="Q36" i="2"/>
  <c r="C36" i="2" s="1"/>
  <c r="Q49" i="2"/>
  <c r="Q53" i="2"/>
  <c r="R60" i="2"/>
  <c r="S60" i="2" s="1"/>
  <c r="R75" i="2"/>
  <c r="D75" i="2" s="1"/>
  <c r="T75" i="2" s="1"/>
  <c r="R82" i="2"/>
  <c r="S82" i="2" s="1"/>
  <c r="R26" i="2"/>
  <c r="D26" i="2" s="1"/>
  <c r="T26" i="2" s="1"/>
  <c r="Q31" i="2"/>
  <c r="S31" i="2" s="1"/>
  <c r="D45" i="2"/>
  <c r="T45" i="2" s="1"/>
  <c r="Q57" i="2"/>
  <c r="C57" i="2" s="1"/>
  <c r="Q58" i="2"/>
  <c r="N65" i="2"/>
  <c r="R77" i="2"/>
  <c r="S77" i="2" s="1"/>
  <c r="S16" i="2"/>
  <c r="S17" i="2"/>
  <c r="D19" i="2"/>
  <c r="T19" i="2" s="1"/>
  <c r="N52" i="2"/>
  <c r="R13" i="2"/>
  <c r="D13" i="2" s="1"/>
  <c r="T13" i="2" s="1"/>
  <c r="N86" i="2"/>
  <c r="N82" i="2"/>
  <c r="N73" i="2"/>
  <c r="N68" i="2"/>
  <c r="N58" i="2"/>
  <c r="N46" i="2"/>
  <c r="N38" i="2"/>
  <c r="N22" i="2"/>
  <c r="H23" i="4"/>
  <c r="N11" i="2"/>
  <c r="G23" i="4"/>
  <c r="F23" i="4"/>
  <c r="E23" i="4"/>
  <c r="C23" i="4"/>
  <c r="D23" i="4"/>
  <c r="R51" i="2"/>
  <c r="D51" i="2" s="1"/>
  <c r="T51" i="2" s="1"/>
  <c r="Q51" i="2"/>
  <c r="C54" i="2"/>
  <c r="S55" i="2"/>
  <c r="S58" i="2"/>
  <c r="D60" i="2"/>
  <c r="T60" i="2" s="1"/>
  <c r="C62" i="2"/>
  <c r="C70" i="2"/>
  <c r="L93" i="2"/>
  <c r="K93" i="2"/>
  <c r="Q5" i="2"/>
  <c r="S14" i="2"/>
  <c r="Q25" i="2"/>
  <c r="Q30" i="2"/>
  <c r="Q34" i="2"/>
  <c r="R41" i="2"/>
  <c r="Q41" i="2"/>
  <c r="Q43" i="2"/>
  <c r="Q47" i="2"/>
  <c r="R68" i="2"/>
  <c r="Q68" i="2"/>
  <c r="S68" i="2" s="1"/>
  <c r="C75" i="2"/>
  <c r="H93" i="2"/>
  <c r="M93" i="2"/>
  <c r="S33" i="2"/>
  <c r="C33" i="2"/>
  <c r="R32" i="2"/>
  <c r="D32" i="2" s="1"/>
  <c r="T32" i="2" s="1"/>
  <c r="Q32" i="2"/>
  <c r="R56" i="2"/>
  <c r="D56" i="2" s="1"/>
  <c r="T56" i="2" s="1"/>
  <c r="Q56" i="2"/>
  <c r="R73" i="2"/>
  <c r="Q73" i="2"/>
  <c r="S73" i="2" s="1"/>
  <c r="C31" i="2"/>
  <c r="R37" i="2"/>
  <c r="D37" i="2" s="1"/>
  <c r="T37" i="2" s="1"/>
  <c r="Q37" i="2"/>
  <c r="Q40" i="2"/>
  <c r="Q52" i="2"/>
  <c r="S52" i="2" s="1"/>
  <c r="R78" i="2"/>
  <c r="D78" i="2" s="1"/>
  <c r="T78" i="2" s="1"/>
  <c r="Q78" i="2"/>
  <c r="J93" i="2"/>
  <c r="S91" i="2"/>
  <c r="Q10" i="2"/>
  <c r="S13" i="2"/>
  <c r="R24" i="2"/>
  <c r="D24" i="2" s="1"/>
  <c r="T24" i="2" s="1"/>
  <c r="R29" i="2"/>
  <c r="D29" i="2" s="1"/>
  <c r="T29" i="2" s="1"/>
  <c r="Q29" i="2"/>
  <c r="N35" i="2"/>
  <c r="R46" i="2"/>
  <c r="Q46" i="2"/>
  <c r="S46" i="2" s="1"/>
  <c r="Q48" i="2"/>
  <c r="C63" i="2"/>
  <c r="S67" i="2"/>
  <c r="C69" i="2"/>
  <c r="S6" i="2"/>
  <c r="C6" i="2"/>
  <c r="S42" i="2"/>
  <c r="C42" i="2"/>
  <c r="R11" i="2"/>
  <c r="S11" i="2" s="1"/>
  <c r="R22" i="2"/>
  <c r="S22" i="2" s="1"/>
  <c r="S23" i="2"/>
  <c r="R64" i="2"/>
  <c r="D64" i="2" s="1"/>
  <c r="T64" i="2" s="1"/>
  <c r="Q64" i="2"/>
  <c r="S72" i="2"/>
  <c r="C72" i="2"/>
  <c r="I27" i="6"/>
  <c r="Q7" i="2"/>
  <c r="S8" i="2"/>
  <c r="Q12" i="2"/>
  <c r="Q15" i="2"/>
  <c r="R27" i="2"/>
  <c r="R61" i="2"/>
  <c r="D61" i="2" s="1"/>
  <c r="T61" i="2" s="1"/>
  <c r="Q61" i="2"/>
  <c r="C85" i="2"/>
  <c r="S85" i="2"/>
  <c r="S53" i="2"/>
  <c r="C53" i="2"/>
  <c r="R71" i="2"/>
  <c r="D71" i="2" s="1"/>
  <c r="T71" i="2" s="1"/>
  <c r="Q71" i="2"/>
  <c r="C80" i="2"/>
  <c r="S80" i="2"/>
  <c r="C87" i="2"/>
  <c r="S87" i="2"/>
  <c r="R9" i="2"/>
  <c r="D9" i="2" s="1"/>
  <c r="T9" i="2" s="1"/>
  <c r="N17" i="2"/>
  <c r="Q20" i="2"/>
  <c r="S36" i="2"/>
  <c r="R39" i="2"/>
  <c r="D39" i="2" s="1"/>
  <c r="T39" i="2" s="1"/>
  <c r="Q39" i="2"/>
  <c r="S44" i="2"/>
  <c r="S57" i="2"/>
  <c r="S59" i="2"/>
  <c r="R66" i="2"/>
  <c r="D66" i="2" s="1"/>
  <c r="T66" i="2" s="1"/>
  <c r="Q66" i="2"/>
  <c r="S74" i="2"/>
  <c r="R76" i="2"/>
  <c r="D76" i="2" s="1"/>
  <c r="T76" i="2" s="1"/>
  <c r="Q76" i="2"/>
  <c r="Q83" i="2"/>
  <c r="C90" i="2"/>
  <c r="Q93" i="2"/>
  <c r="S93" i="2" s="1"/>
  <c r="S84" i="2"/>
  <c r="I93" i="2"/>
  <c r="Q89" i="2"/>
  <c r="Q81" i="2"/>
  <c r="Q88" i="2"/>
  <c r="S9" i="2" l="1"/>
  <c r="S26" i="2"/>
  <c r="S79" i="2"/>
  <c r="S21" i="2"/>
  <c r="S49" i="2"/>
  <c r="C49" i="2"/>
  <c r="S75" i="2"/>
  <c r="S18" i="2"/>
  <c r="N93" i="2"/>
  <c r="C25" i="2"/>
  <c r="S25" i="2"/>
  <c r="C83" i="2"/>
  <c r="S83" i="2"/>
  <c r="C81" i="2"/>
  <c r="S81" i="2"/>
  <c r="S10" i="2"/>
  <c r="C10" i="2"/>
  <c r="F45" i="4"/>
  <c r="D44" i="4"/>
  <c r="H42" i="4"/>
  <c r="F41" i="4"/>
  <c r="D40" i="4"/>
  <c r="H38" i="4"/>
  <c r="F37" i="4"/>
  <c r="D36" i="4"/>
  <c r="H34" i="4"/>
  <c r="F33" i="4"/>
  <c r="D32" i="4"/>
  <c r="H30" i="4"/>
  <c r="F29" i="4"/>
  <c r="E45" i="4"/>
  <c r="C44" i="4"/>
  <c r="G42" i="4"/>
  <c r="E41" i="4"/>
  <c r="C40" i="4"/>
  <c r="G38" i="4"/>
  <c r="E37" i="4"/>
  <c r="C36" i="4"/>
  <c r="G34" i="4"/>
  <c r="E33" i="4"/>
  <c r="C32" i="4"/>
  <c r="G30" i="4"/>
  <c r="E29" i="4"/>
  <c r="D45" i="4"/>
  <c r="H43" i="4"/>
  <c r="F42" i="4"/>
  <c r="D41" i="4"/>
  <c r="H39" i="4"/>
  <c r="F38" i="4"/>
  <c r="D37" i="4"/>
  <c r="H35" i="4"/>
  <c r="F34" i="4"/>
  <c r="D33" i="4"/>
  <c r="H31" i="4"/>
  <c r="F30" i="4"/>
  <c r="D29" i="4"/>
  <c r="C45" i="4"/>
  <c r="G43" i="4"/>
  <c r="E42" i="4"/>
  <c r="C41" i="4"/>
  <c r="G39" i="4"/>
  <c r="E38" i="4"/>
  <c r="C37" i="4"/>
  <c r="G35" i="4"/>
  <c r="E34" i="4"/>
  <c r="C33" i="4"/>
  <c r="G31" i="4"/>
  <c r="E30" i="4"/>
  <c r="C29" i="4"/>
  <c r="H44" i="4"/>
  <c r="F43" i="4"/>
  <c r="D42" i="4"/>
  <c r="H40" i="4"/>
  <c r="F39" i="4"/>
  <c r="D38" i="4"/>
  <c r="H36" i="4"/>
  <c r="F35" i="4"/>
  <c r="D34" i="4"/>
  <c r="H32" i="4"/>
  <c r="F31" i="4"/>
  <c r="D30" i="4"/>
  <c r="G44" i="4"/>
  <c r="E43" i="4"/>
  <c r="C42" i="4"/>
  <c r="G40" i="4"/>
  <c r="E39" i="4"/>
  <c r="C38" i="4"/>
  <c r="G36" i="4"/>
  <c r="E35" i="4"/>
  <c r="C34" i="4"/>
  <c r="G32" i="4"/>
  <c r="E31" i="4"/>
  <c r="C30" i="4"/>
  <c r="H45" i="4"/>
  <c r="F44" i="4"/>
  <c r="D43" i="4"/>
  <c r="H41" i="4"/>
  <c r="F40" i="4"/>
  <c r="D39" i="4"/>
  <c r="H37" i="4"/>
  <c r="F36" i="4"/>
  <c r="D35" i="4"/>
  <c r="H33" i="4"/>
  <c r="F32" i="4"/>
  <c r="D31" i="4"/>
  <c r="H29" i="4"/>
  <c r="G45" i="4"/>
  <c r="E44" i="4"/>
  <c r="C43" i="4"/>
  <c r="G41" i="4"/>
  <c r="E40" i="4"/>
  <c r="C39" i="4"/>
  <c r="G37" i="4"/>
  <c r="E36" i="4"/>
  <c r="C35" i="4"/>
  <c r="G33" i="4"/>
  <c r="E32" i="4"/>
  <c r="C31" i="4"/>
  <c r="G29" i="4"/>
  <c r="S5" i="2"/>
  <c r="C5" i="2"/>
  <c r="C39" i="2"/>
  <c r="S39" i="2"/>
  <c r="C61" i="2"/>
  <c r="S61" i="2"/>
  <c r="C66" i="2"/>
  <c r="S66" i="2"/>
  <c r="S71" i="2"/>
  <c r="C71" i="2"/>
  <c r="D27" i="2"/>
  <c r="T27" i="2" s="1"/>
  <c r="S27" i="2"/>
  <c r="S43" i="2"/>
  <c r="C43" i="2"/>
  <c r="C51" i="2"/>
  <c r="S51" i="2"/>
  <c r="S7" i="2"/>
  <c r="C7" i="2"/>
  <c r="S40" i="2"/>
  <c r="C40" i="2"/>
  <c r="S37" i="2"/>
  <c r="C37" i="2"/>
  <c r="C20" i="2"/>
  <c r="S20" i="2"/>
  <c r="S24" i="2"/>
  <c r="S41" i="2"/>
  <c r="C88" i="2"/>
  <c r="S88" i="2"/>
  <c r="C56" i="2"/>
  <c r="S56" i="2"/>
  <c r="C76" i="2"/>
  <c r="S76" i="2"/>
  <c r="S89" i="2"/>
  <c r="C89" i="2"/>
  <c r="S32" i="2"/>
  <c r="C32" i="2"/>
  <c r="S48" i="2"/>
  <c r="C48" i="2"/>
  <c r="S64" i="2"/>
  <c r="C64" i="2"/>
  <c r="S12" i="2"/>
  <c r="C12" i="2"/>
  <c r="S30" i="2"/>
  <c r="C30" i="2"/>
  <c r="S47" i="2"/>
  <c r="C47" i="2"/>
  <c r="C15" i="2"/>
  <c r="S15" i="2"/>
  <c r="C29" i="2"/>
  <c r="S29" i="2"/>
  <c r="C78" i="2"/>
  <c r="S78" i="2"/>
  <c r="S34" i="2"/>
  <c r="C34" i="2"/>
  <c r="D46" i="4" l="1"/>
  <c r="G46" i="4"/>
  <c r="F46" i="4"/>
  <c r="C46" i="4"/>
  <c r="H46" i="4"/>
  <c r="E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tc={3DA55439-7C79-4A08-A6C2-86D670F99593}</author>
  </authors>
  <commentList>
    <comment ref="D1" authorId="0" shapeId="0" xr:uid="{3DA55439-7C79-4A08-A6C2-86D670F99593}">
      <text>
        <t>[Threaded comment]
Your version of Excel allows you to read this threaded comment; however, any edits to it will get removed if the file is opened in a newer version of Excel. Learn more: https://go.microsoft.com/fwlink/?linkid=870924
Comment:
    [Threaded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
      </text>
    </comment>
  </commentList>
</comments>
</file>

<file path=xl/sharedStrings.xml><?xml version="1.0" encoding="utf-8"?>
<sst xmlns="http://schemas.openxmlformats.org/spreadsheetml/2006/main" count="605" uniqueCount="193">
  <si>
    <t>SOA Plan Addendum Narrative Question</t>
  </si>
  <si>
    <t xml:space="preserve">How is the use of additional Chapter 70 funds – in conjunction with investments from other funding sources – enabling you to transform how your district serves students most in need of support? </t>
  </si>
  <si>
    <t>Chapter 70 funds in conjunction with investments from other funding sources enables the Lynn Public Schools to transform how we serve students most in need of support through our focused efforts on equity and targeted interventions essential to ensure that all students, regardless of their background, have access to high-quality educational opportunities and can reach their full potential.  In addition, strategies such as differentiated instruction, culturally responsive teaching, and the allocation of resources for student support increases rigor and sense of belonging reflecting students’ strengths in teaching and learning.  As we delve deeper into our district’s dynamics, coherence, particularly instructional coherence, will be the driving force in our journey.  Our focus areas include: </t>
  </si>
  <si>
    <r>
      <rPr>
        <b/>
        <u/>
        <sz val="12"/>
        <color rgb="FF000000"/>
        <rFont val="Aptos"/>
        <family val="2"/>
      </rPr>
      <t>*Focusing Direction:</t>
    </r>
    <r>
      <rPr>
        <sz val="12"/>
        <color rgb="FF000000"/>
        <rFont val="Aptos"/>
        <family val="2"/>
      </rPr>
      <t xml:space="preserve"> Clearly defining our educational goals and direction. </t>
    </r>
  </si>
  <si>
    <r>
      <rPr>
        <b/>
        <u/>
        <sz val="12"/>
        <color rgb="FF000000"/>
        <rFont val="Aptos"/>
        <family val="2"/>
      </rPr>
      <t>*Cultivating Collaborative Cultures:</t>
    </r>
    <r>
      <rPr>
        <sz val="12"/>
        <color rgb="FF000000"/>
        <rFont val="Aptos"/>
        <family val="2"/>
      </rPr>
      <t xml:space="preserve"> Creating an environment that encourages collaboration and shared responsibility. </t>
    </r>
  </si>
  <si>
    <r>
      <rPr>
        <b/>
        <u/>
        <sz val="12"/>
        <color rgb="FF000000"/>
        <rFont val="Aptos"/>
        <family val="2"/>
      </rPr>
      <t>*Securing Accountability:</t>
    </r>
    <r>
      <rPr>
        <sz val="12"/>
        <color rgb="FF000000"/>
        <rFont val="Aptos"/>
        <family val="2"/>
      </rPr>
      <t xml:space="preserve"> Establishing systems that hold us accountable for student outcomes. </t>
    </r>
  </si>
  <si>
    <r>
      <rPr>
        <b/>
        <u/>
        <sz val="12"/>
        <color rgb="FF000000"/>
        <rFont val="Aptos"/>
        <family val="2"/>
      </rPr>
      <t>*Deepening Learning:</t>
    </r>
    <r>
      <rPr>
        <sz val="12"/>
        <color rgb="FF000000"/>
        <rFont val="Aptos"/>
        <family val="2"/>
      </rPr>
      <t xml:space="preserve"> Continuously improving our understanding and approach to teaching and learning. </t>
    </r>
  </si>
  <si>
    <t>To put this vision into action we will concentrate on the following areas: </t>
  </si>
  <si>
    <r>
      <rPr>
        <b/>
        <sz val="12"/>
        <color rgb="FF000000"/>
        <rFont val="Aptos"/>
        <family val="2"/>
      </rPr>
      <t>Instructional Design</t>
    </r>
    <r>
      <rPr>
        <sz val="12"/>
        <color rgb="FF000000"/>
        <rFont val="Aptos"/>
        <family val="2"/>
      </rPr>
      <t xml:space="preserve"> will be prioritized through innovation and design thinking to promote programmatic equity such as expanding Pre-K and Dual-Language, reimagining high school through college and career pathways towards success in post-secondary education. Our intent is to deliver curricula that is not only rigorous but also flexible, catering to diverse learning styles and abilities. Educators will receive training in methods that cater to students' varied learning needs from visual and auditory learners to kinesthetic and experiential learners. We will shift from “what” is being taught to “how” it is being taught, instruction is delivered to focus on research-based pedagogy. </t>
    </r>
  </si>
  <si>
    <r>
      <rPr>
        <b/>
        <sz val="12"/>
        <color rgb="FF000000"/>
        <rFont val="Aptos"/>
        <family val="2"/>
      </rPr>
      <t>Clarity in systems and structures</t>
    </r>
    <r>
      <rPr>
        <sz val="12"/>
        <color rgb="FF000000"/>
        <rFont val="Aptos"/>
        <family val="2"/>
      </rPr>
      <t xml:space="preserve"> to ensure alignment that supports equitable student outcomes through clearly defined data practices at each school. Central to our student-centered pedagogy is the use of data to inform instruction. We will establish data collection systems that monitor student progress and identify areas of improvement.</t>
    </r>
  </si>
  <si>
    <r>
      <rPr>
        <b/>
        <sz val="12"/>
        <color rgb="FF000000"/>
        <rFont val="Aptos"/>
        <family val="2"/>
      </rPr>
      <t>Tiered Supports and data decision making processes</t>
    </r>
    <r>
      <rPr>
        <sz val="12"/>
        <color rgb="FF000000"/>
        <rFont val="Aptos"/>
        <family val="2"/>
      </rPr>
      <t xml:space="preserve"> implemented through collaboration and shared responsibility. In our pursuit of educational equity, we are committed to implementing a tiered-intervention framework, MTSS (Multi-Tiered System of Supports), that provides targeted support to struggling students. We recognize that every student’s path to success is unique, and barriers to learning can arise at any point. </t>
    </r>
  </si>
  <si>
    <r>
      <rPr>
        <b/>
        <sz val="12"/>
        <color rgb="FF000000"/>
        <rFont val="Aptos"/>
        <family val="2"/>
      </rPr>
      <t>Our approach to Social Emotional Learning (SEL) and support services</t>
    </r>
    <r>
      <rPr>
        <sz val="12"/>
        <color rgb="FF000000"/>
        <rFont val="Aptos"/>
        <family val="2"/>
      </rPr>
      <t xml:space="preserve"> is centered on fostering an inclusive and equitable environment that empowers every student to thrive both academically and emotionally. By embedding SEL into our curricula, providing comprehensive counseling services and collaborating with external partners, we create a foundation for belonging and well-being. </t>
    </r>
  </si>
  <si>
    <t>Strategic Objective Focus Area</t>
  </si>
  <si>
    <t>Evidence Based Program(s)</t>
  </si>
  <si>
    <t>EOYR Functional Category</t>
  </si>
  <si>
    <t>EOYR Object</t>
  </si>
  <si>
    <t>Foundation Budget Object</t>
  </si>
  <si>
    <t>Foundation Budget Function</t>
  </si>
  <si>
    <t>Reportable Costs</t>
  </si>
  <si>
    <t>Year 1 (FY25) Projected</t>
  </si>
  <si>
    <t>Year 2 (FY26) Projected</t>
  </si>
  <si>
    <t>Year 3 (FY27) Projected</t>
  </si>
  <si>
    <t>EBP Total Across 3 years</t>
  </si>
  <si>
    <t>Lookup – Keep Hidden</t>
  </si>
  <si>
    <t>EOYR Category</t>
  </si>
  <si>
    <t>EOYR Cat/Obj</t>
  </si>
  <si>
    <t>Object Code</t>
  </si>
  <si>
    <t>FTE</t>
  </si>
  <si>
    <t xml:space="preserve"> Amount</t>
  </si>
  <si>
    <t xml:space="preserve">Budget </t>
  </si>
  <si>
    <t>1.1 Promote students’ physical and mental health and wellness in welcoming, affirming, and safe spaces</t>
  </si>
  <si>
    <r>
      <rPr>
        <b/>
        <sz val="9"/>
        <color rgb="FF000000"/>
        <rFont val="Calibri"/>
        <family val="2"/>
        <charset val="1"/>
      </rPr>
      <t xml:space="preserve">1.1A </t>
    </r>
    <r>
      <rPr>
        <sz val="9"/>
        <color rgb="FF000000"/>
        <rFont val="Calibri"/>
        <family val="2"/>
        <charset val="1"/>
      </rPr>
      <t xml:space="preserve">Integrated Services for Student Wellbeing
</t>
    </r>
    <r>
      <rPr>
        <b/>
        <sz val="9"/>
        <color rgb="FF000000"/>
        <rFont val="Calibri"/>
        <family val="2"/>
        <charset val="1"/>
      </rPr>
      <t>1.1B</t>
    </r>
    <r>
      <rPr>
        <sz val="9"/>
        <color rgb="FF000000"/>
        <rFont val="Calibri"/>
        <family val="2"/>
        <charset val="1"/>
      </rPr>
      <t xml:space="preserve"> Enhanced Support for SEL and Mental Health
</t>
    </r>
    <r>
      <rPr>
        <b/>
        <sz val="9"/>
        <color rgb="FF000000"/>
        <rFont val="Calibri"/>
        <family val="2"/>
        <charset val="1"/>
      </rPr>
      <t xml:space="preserve">1.1C </t>
    </r>
    <r>
      <rPr>
        <sz val="9"/>
        <color rgb="FF000000"/>
        <rFont val="Calibri"/>
        <family val="2"/>
        <charset val="1"/>
      </rPr>
      <t>Positive School Environments</t>
    </r>
  </si>
  <si>
    <t>Salaries - Other</t>
  </si>
  <si>
    <t>Guidance and Psychological</t>
  </si>
  <si>
    <t>Salaries of staff members who spend &gt;80% of their time supporting student health and wellbeing (e.g., adjustment counselors, BCBAs, psychologists, social workers)</t>
  </si>
  <si>
    <t>Contractual Services</t>
  </si>
  <si>
    <t>Partnerships with organizations who provide direct mental health services to students</t>
  </si>
  <si>
    <t>Supplies and Materials</t>
  </si>
  <si>
    <t>Instructional Materials, Equip., and Tech.</t>
  </si>
  <si>
    <t>Supplies and materials purchased to support social-emotional learning (SEL) including SEL curriculum</t>
  </si>
  <si>
    <t>Professional Development</t>
  </si>
  <si>
    <t>Vendors who provide professional development or coaching on SEL/mental health topics</t>
  </si>
  <si>
    <t>Operations and Maintenance</t>
  </si>
  <si>
    <t>Costs associated with facilities improvement projects (Note: do not include debt funded capital)</t>
  </si>
  <si>
    <t xml:space="preserve">Benefits and Fixed Charges </t>
  </si>
  <si>
    <t>Benefits costs associated with FTEs included in this EBP section</t>
  </si>
  <si>
    <t>SUBTOTAL</t>
  </si>
  <si>
    <t>1.2 Implement a multi-tiered system of supports (MTSS) that helps all students progress both academically and in their social, emotional, and behavioral development</t>
  </si>
  <si>
    <r>
      <rPr>
        <b/>
        <sz val="9"/>
        <color rgb="FF000000"/>
        <rFont val="Calibri"/>
        <family val="2"/>
        <charset val="1"/>
      </rPr>
      <t>1.2A</t>
    </r>
    <r>
      <rPr>
        <sz val="9"/>
        <color rgb="FF000000"/>
        <rFont val="Calibri"/>
        <family val="2"/>
        <charset val="1"/>
      </rPr>
      <t xml:space="preserve"> Effective Student Support System
</t>
    </r>
    <r>
      <rPr>
        <b/>
        <sz val="9"/>
        <color rgb="FF000000"/>
        <rFont val="Calibri"/>
        <family val="2"/>
        <charset val="1"/>
      </rPr>
      <t>1.2B</t>
    </r>
    <r>
      <rPr>
        <sz val="9"/>
        <color rgb="FF000000"/>
        <rFont val="Calibri"/>
        <family val="2"/>
        <charset val="1"/>
      </rPr>
      <t xml:space="preserve"> Comprehensive Tiered Supports</t>
    </r>
  </si>
  <si>
    <t>Salaries - Instructional</t>
  </si>
  <si>
    <t>Instruction Leadership</t>
  </si>
  <si>
    <t>Salaries of individuals in leadership roles responsible for managing MTSS</t>
  </si>
  <si>
    <t>Classroom &amp; Specialist Teachers</t>
  </si>
  <si>
    <t>Salaries of teachers who spend &gt;80% of their time providing tiered supports to students (e.g., interventionists)</t>
  </si>
  <si>
    <t>Supplies and materials purchased for Tier 2 and Tier 3 interventions</t>
  </si>
  <si>
    <t>Vendors who provide professional development on MTSS</t>
  </si>
  <si>
    <t>1.3 Develop authentic partnerships with students and families that elevate their voices and leadership in decision-making and connect them to their communities</t>
  </si>
  <si>
    <r>
      <rPr>
        <b/>
        <sz val="9"/>
        <color rgb="FF000000"/>
        <rFont val="Calibri"/>
        <family val="2"/>
        <charset val="1"/>
      </rPr>
      <t>1.3A</t>
    </r>
    <r>
      <rPr>
        <sz val="9"/>
        <color rgb="FF000000"/>
        <rFont val="Calibri"/>
        <family val="2"/>
        <charset val="1"/>
      </rPr>
      <t xml:space="preserve"> Diverse Approaches to Meaningful Family Engagement
</t>
    </r>
    <r>
      <rPr>
        <b/>
        <sz val="9"/>
        <color rgb="FF000000"/>
        <rFont val="Calibri"/>
        <family val="2"/>
        <charset val="1"/>
      </rPr>
      <t>1.3B</t>
    </r>
    <r>
      <rPr>
        <sz val="9"/>
        <color rgb="FF000000"/>
        <rFont val="Calibri"/>
        <family val="2"/>
        <charset val="1"/>
      </rPr>
      <t xml:space="preserve"> Students and Families as Valued Partners</t>
    </r>
  </si>
  <si>
    <t>Pupil Services</t>
  </si>
  <si>
    <t>Salaries of individuals in parent coordinator or family liaison roles</t>
  </si>
  <si>
    <t>Vendors who provide professional development on family engagement and/or student voice</t>
  </si>
  <si>
    <t>Stipends</t>
  </si>
  <si>
    <t>Stipends for teachers to engage in family engagement sudent voice related activities out of school time (e.g., home visits, professional development, events, student council)</t>
  </si>
  <si>
    <t>2.1 Select and skillfully implement high-quality and engaging instructional materials that support culturally and linguistically sustaining practices and foster deeper learning</t>
  </si>
  <si>
    <r>
      <rPr>
        <b/>
        <sz val="9"/>
        <color rgb="FF000000"/>
        <rFont val="Calibri"/>
        <family val="2"/>
        <charset val="1"/>
      </rPr>
      <t xml:space="preserve">2.1A </t>
    </r>
    <r>
      <rPr>
        <sz val="9"/>
        <color rgb="FF000000"/>
        <rFont val="Calibri"/>
        <family val="2"/>
        <charset val="1"/>
      </rPr>
      <t xml:space="preserve">Inclusive Curriculum Adoption Process
</t>
    </r>
    <r>
      <rPr>
        <b/>
        <sz val="9"/>
        <color rgb="FF000000"/>
        <rFont val="Calibri"/>
        <family val="2"/>
        <charset val="1"/>
      </rPr>
      <t xml:space="preserve">2.1B </t>
    </r>
    <r>
      <rPr>
        <sz val="9"/>
        <color rgb="FF000000"/>
        <rFont val="Calibri"/>
        <family val="2"/>
        <charset val="1"/>
      </rPr>
      <t>Supporting Curriculum Implementation</t>
    </r>
  </si>
  <si>
    <t>Salaries of individuals in leadership or coaching roles responsible for the implementation of high quality instructional materials (HQIM)</t>
  </si>
  <si>
    <t>Stipends for teachers to participate in the HQIM selection or adoption process; stipends for teachers to attend professional development on the new materials</t>
  </si>
  <si>
    <t>Purchase of any new HQIM (excluding early literacy PK-3)</t>
  </si>
  <si>
    <t>Vendors who provide professional development and/or coaching on HQIM</t>
  </si>
  <si>
    <r>
      <rPr>
        <b/>
        <sz val="9"/>
        <color rgb="FF000000"/>
        <rFont val="Calibri"/>
        <family val="2"/>
        <charset val="1"/>
      </rPr>
      <t xml:space="preserve">2.1C </t>
    </r>
    <r>
      <rPr>
        <sz val="9"/>
        <color rgb="FF000000"/>
        <rFont val="Calibri"/>
        <family val="2"/>
        <charset val="1"/>
      </rPr>
      <t xml:space="preserve">Comprehensive Approach to Early Literacy 
</t>
    </r>
    <r>
      <rPr>
        <b/>
        <sz val="9"/>
        <color rgb="FF000000"/>
        <rFont val="Calibri"/>
        <family val="2"/>
        <charset val="1"/>
      </rPr>
      <t>2.1D</t>
    </r>
    <r>
      <rPr>
        <sz val="9"/>
        <color rgb="FF000000"/>
        <rFont val="Calibri"/>
        <family val="2"/>
        <charset val="1"/>
      </rPr>
      <t xml:space="preserve"> Early Literacy Screening and Support</t>
    </r>
  </si>
  <si>
    <t>Salaries of individuals in leadership or coaching roles responsible for early literacy PK-3</t>
  </si>
  <si>
    <t>Salaries of reading specialists or interventionists focused on reading in grades PK-3</t>
  </si>
  <si>
    <t>High quality instructional materials for early literacy (PK-3)</t>
  </si>
  <si>
    <t>Early literacy screener materials</t>
  </si>
  <si>
    <t>Any vendor providing professional development and/or coaching on early literacy PK-3 or the implementation of a literacy screener</t>
  </si>
  <si>
    <t>2.2 Use the MTSS process to implement academic supports and interventions that provide all students, particularly students with disabilities and multilingual learners, equitable access to deeper learning</t>
  </si>
  <si>
    <r>
      <rPr>
        <b/>
        <sz val="9"/>
        <color rgb="FF000000"/>
        <rFont val="Calibri"/>
        <family val="2"/>
        <charset val="1"/>
      </rPr>
      <t>2.2A</t>
    </r>
    <r>
      <rPr>
        <sz val="9"/>
        <color rgb="FF000000"/>
        <rFont val="Calibri"/>
        <family val="2"/>
        <charset val="1"/>
      </rPr>
      <t xml:space="preserve"> Effective Use of WIDA Framework </t>
    </r>
  </si>
  <si>
    <t>Any vendor providing professional development and/or coaching that focuses on strategies for multilingual learners</t>
  </si>
  <si>
    <t>Stipends for teachers to attend professional development focused on multilingual learners</t>
  </si>
  <si>
    <r>
      <rPr>
        <b/>
        <sz val="9"/>
        <color rgb="FF000000"/>
        <rFont val="Calibri"/>
        <family val="2"/>
        <charset val="1"/>
      </rPr>
      <t xml:space="preserve">2.2B </t>
    </r>
    <r>
      <rPr>
        <sz val="9"/>
        <color rgb="FF000000"/>
        <rFont val="Calibri"/>
        <family val="2"/>
        <charset val="1"/>
      </rPr>
      <t>High Leverage Practices for Students with Disabilities</t>
    </r>
  </si>
  <si>
    <t>Any vendor providing professional development and/or coaching that focuses on strategies for students with disabilities</t>
  </si>
  <si>
    <t>Stipends for teachers to attend professional development focused on students with disabilities</t>
  </si>
  <si>
    <r>
      <rPr>
        <b/>
        <sz val="9"/>
        <color rgb="FF000000"/>
        <rFont val="Calibri"/>
        <family val="2"/>
        <charset val="1"/>
      </rPr>
      <t xml:space="preserve">2.2C </t>
    </r>
    <r>
      <rPr>
        <sz val="9"/>
        <color rgb="FF000000"/>
        <rFont val="Calibri"/>
        <family val="2"/>
        <charset val="1"/>
      </rPr>
      <t>Collaborative Teaching Models</t>
    </r>
  </si>
  <si>
    <t>Salaries of ESL teachers or teachers of students with disabilities that spend 80% or more of their time in a co-teaching or full inclusion role within a structured program/strand (e.g. teachers of students with disabilities at a specific school with a defined inclusion program, NOT a teacher who provides regular push-in services across all schools)</t>
  </si>
  <si>
    <t>Vendors providing professional development and/or coaching on best practices in co-teaching and/or inclusion</t>
  </si>
  <si>
    <t>Supplies and materials specifically purchased to support the co-taught classroom and inclusion models</t>
  </si>
  <si>
    <r>
      <rPr>
        <b/>
        <sz val="9"/>
        <color rgb="FF000000"/>
        <rFont val="Calibri"/>
        <family val="2"/>
        <charset val="1"/>
      </rPr>
      <t>2.2D</t>
    </r>
    <r>
      <rPr>
        <sz val="9"/>
        <color rgb="FF000000"/>
        <rFont val="Calibri"/>
        <family val="2"/>
        <charset val="1"/>
      </rPr>
      <t xml:space="preserve"> Targeted Academic Support and Acceleration</t>
    </r>
  </si>
  <si>
    <t>Other Teaching Services</t>
  </si>
  <si>
    <t>Salaries (tutors or individual who spends &gt;80% of their time coordinating acceleration opportunities)</t>
  </si>
  <si>
    <t>Vendors to provide professional development on accelerated programming</t>
  </si>
  <si>
    <t>Any supplies or materials purchased specifically for the utilization during accelerated programs, including online acceleration/intervention platforms</t>
  </si>
  <si>
    <t>Stipends for staff to work in accelerated programs outside of school time (vacation, afterschool, summer)</t>
  </si>
  <si>
    <t>2.3 Reimagine the high school experience so that all students are engaged and prepared for post-secondary success</t>
  </si>
  <si>
    <r>
      <rPr>
        <b/>
        <sz val="9"/>
        <color rgb="FF000000"/>
        <rFont val="Calibri"/>
        <family val="2"/>
        <charset val="1"/>
      </rPr>
      <t xml:space="preserve">2.3A </t>
    </r>
    <r>
      <rPr>
        <sz val="9"/>
        <color rgb="FF000000"/>
        <rFont val="Calibri"/>
        <family val="2"/>
        <charset val="1"/>
      </rPr>
      <t xml:space="preserve">Authentic Postsecondary Planning 
</t>
    </r>
    <r>
      <rPr>
        <b/>
        <sz val="9"/>
        <color rgb="FF000000"/>
        <rFont val="Calibri"/>
        <family val="2"/>
        <charset val="1"/>
      </rPr>
      <t xml:space="preserve">2.3B </t>
    </r>
    <r>
      <rPr>
        <sz val="9"/>
        <color rgb="FF000000"/>
        <rFont val="Calibri"/>
        <family val="2"/>
        <charset val="1"/>
      </rPr>
      <t>High-Quality Secondary Pathways and Programs</t>
    </r>
  </si>
  <si>
    <t>Salaries of individuals who spend &gt;80% of their time coordinating or managing secondary pathways or programs</t>
  </si>
  <si>
    <t>Salaries of teachers who spend &gt;80% of their time teaching in a secondary pathway or program</t>
  </si>
  <si>
    <t>Any supplies or materials purchased specifically for secondary pathways and programs coursework</t>
  </si>
  <si>
    <t>Other</t>
  </si>
  <si>
    <t>Transportation</t>
  </si>
  <si>
    <t>2.4 Develop a coherent and holistic range of programming that is responsive to the needs and interests of diverse learners</t>
  </si>
  <si>
    <r>
      <rPr>
        <b/>
        <sz val="9"/>
        <color rgb="FF000000"/>
        <rFont val="Calibri"/>
        <family val="2"/>
        <charset val="1"/>
      </rPr>
      <t xml:space="preserve">2.4A </t>
    </r>
    <r>
      <rPr>
        <sz val="9"/>
        <color rgb="FF000000"/>
        <rFont val="Calibri"/>
        <family val="2"/>
        <charset val="1"/>
      </rPr>
      <t>Expanded Access to Pre-Kindergarten</t>
    </r>
  </si>
  <si>
    <t>Salaries - Administrator</t>
  </si>
  <si>
    <t>Administration</t>
  </si>
  <si>
    <t>Salaries of individuals in leadership roles responsible for coordinating full-day pre-K</t>
  </si>
  <si>
    <t>Salaries of teachers who teach in full-day pre-k classrooms</t>
  </si>
  <si>
    <t>Salaries - Clerical/Support</t>
  </si>
  <si>
    <t>Salaries of paraprofessionals who work in full-day pre-k classrooms</t>
  </si>
  <si>
    <t>Items procured specifically for full-day pre-k (e.g., building space, furniture, etc.)</t>
  </si>
  <si>
    <t>Supplies and materials purchased specifically for full-day pre-k classrooms (e.g., curriculum)</t>
  </si>
  <si>
    <r>
      <rPr>
        <b/>
        <sz val="9"/>
        <rFont val="Calibri"/>
        <family val="2"/>
        <charset val="1"/>
      </rPr>
      <t>2.4B</t>
    </r>
    <r>
      <rPr>
        <sz val="9"/>
        <rFont val="Calibri"/>
        <family val="2"/>
        <charset val="1"/>
      </rPr>
      <t xml:space="preserve"> Extended Learning Time </t>
    </r>
  </si>
  <si>
    <t>Stipends or cost of additional hours at hourly rate for teachers teaching during extended learning time</t>
  </si>
  <si>
    <t>Vendors who provide enrichment services during the school day</t>
  </si>
  <si>
    <r>
      <rPr>
        <b/>
        <sz val="9"/>
        <color rgb="FF000000"/>
        <rFont val="Calibri"/>
        <family val="2"/>
        <charset val="1"/>
      </rPr>
      <t>2.4C</t>
    </r>
    <r>
      <rPr>
        <sz val="9"/>
        <color rgb="FF000000"/>
        <rFont val="Calibri"/>
        <family val="2"/>
        <charset val="1"/>
      </rPr>
      <t xml:space="preserve"> Effective Programming for Multilingual Learners</t>
    </r>
  </si>
  <si>
    <t>Salaries of teachers who teach in dual language education programs</t>
  </si>
  <si>
    <t>Vendors who provide professional development and/or coaching targeted in dual language education programs</t>
  </si>
  <si>
    <t>Supplies and materials purchased specifically for dual language education programs</t>
  </si>
  <si>
    <r>
      <rPr>
        <b/>
        <sz val="9"/>
        <color rgb="FF000000"/>
        <rFont val="Calibri"/>
        <family val="2"/>
        <charset val="1"/>
      </rPr>
      <t>2.4D</t>
    </r>
    <r>
      <rPr>
        <sz val="9"/>
        <color rgb="FF000000"/>
        <rFont val="Calibri"/>
        <family val="2"/>
        <charset val="1"/>
      </rPr>
      <t xml:space="preserve"> Diverse Enrichment Opportunities</t>
    </r>
  </si>
  <si>
    <t>Salaries of arts, music, enrichment, electives, P.E., and world language teachers</t>
  </si>
  <si>
    <t>Supplies purchased to support arts, music, enrichment, electives, P.E. and world languages</t>
  </si>
  <si>
    <t>3.1 Develop an increased and robust pipeline of diverse and well-prepared educators and leaders</t>
  </si>
  <si>
    <r>
      <rPr>
        <b/>
        <sz val="9"/>
        <color rgb="FF000000"/>
        <rFont val="Calibri"/>
        <family val="2"/>
        <charset val="1"/>
      </rPr>
      <t xml:space="preserve">3.1A </t>
    </r>
    <r>
      <rPr>
        <sz val="9"/>
        <color rgb="FF000000"/>
        <rFont val="Calibri"/>
        <family val="2"/>
        <charset val="1"/>
      </rPr>
      <t xml:space="preserve">Intentional Hiring Systems  
</t>
    </r>
    <r>
      <rPr>
        <b/>
        <sz val="9"/>
        <color rgb="FF000000"/>
        <rFont val="Calibri"/>
        <family val="2"/>
        <charset val="1"/>
      </rPr>
      <t xml:space="preserve">3.1B </t>
    </r>
    <r>
      <rPr>
        <sz val="9"/>
        <color rgb="FF000000"/>
        <rFont val="Calibri"/>
        <family val="2"/>
        <charset val="1"/>
      </rPr>
      <t xml:space="preserve">Enhanced Pathways to Increase Educator Diversity 
</t>
    </r>
    <r>
      <rPr>
        <b/>
        <sz val="9"/>
        <color rgb="FF000000"/>
        <rFont val="Calibri"/>
        <family val="2"/>
        <charset val="1"/>
      </rPr>
      <t>3.1C</t>
    </r>
    <r>
      <rPr>
        <sz val="9"/>
        <color rgb="FF000000"/>
        <rFont val="Calibri"/>
        <family val="2"/>
        <charset val="1"/>
      </rPr>
      <t xml:space="preserve"> Educator Preparation Partnerships</t>
    </r>
  </si>
  <si>
    <t>Salaries of individuals responsible for diversity, equity, and inclusion (DEI) efforts</t>
  </si>
  <si>
    <t>Contracts with institutes of higher education for student teacher placement and support</t>
  </si>
  <si>
    <t>Financial incentives provided to diverse candidates including loan repayment reimbursement, tuition assistance, relocation allowances, and sign-on bonuses</t>
  </si>
  <si>
    <t>3.2 Create the conditions to sustain and retain diverse and effective staff, particularly those who entered the field through alternative pathways</t>
  </si>
  <si>
    <r>
      <rPr>
        <b/>
        <sz val="9"/>
        <color rgb="FF000000"/>
        <rFont val="Calibri"/>
        <family val="2"/>
        <charset val="1"/>
      </rPr>
      <t xml:space="preserve">3.2A </t>
    </r>
    <r>
      <rPr>
        <sz val="9"/>
        <color rgb="FF000000"/>
        <rFont val="Calibri"/>
        <family val="2"/>
        <charset val="1"/>
      </rPr>
      <t xml:space="preserve">Inclusive School Environments 
</t>
    </r>
    <r>
      <rPr>
        <b/>
        <sz val="9"/>
        <color rgb="FF000000"/>
        <rFont val="Calibri"/>
        <family val="2"/>
        <charset val="1"/>
      </rPr>
      <t>3.2B</t>
    </r>
    <r>
      <rPr>
        <sz val="9"/>
        <color rgb="FF000000"/>
        <rFont val="Calibri"/>
        <family val="2"/>
        <charset val="1"/>
      </rPr>
      <t xml:space="preserve"> Retention Support Programs  
</t>
    </r>
    <r>
      <rPr>
        <b/>
        <sz val="9"/>
        <color rgb="FF000000"/>
        <rFont val="Calibri"/>
        <family val="2"/>
        <charset val="1"/>
      </rPr>
      <t xml:space="preserve">3.2C </t>
    </r>
    <r>
      <rPr>
        <sz val="9"/>
        <color rgb="FF000000"/>
        <rFont val="Calibri"/>
        <family val="2"/>
        <charset val="1"/>
      </rPr>
      <t>Pathways for Professional Growth and Leadership</t>
    </r>
  </si>
  <si>
    <t>Vendors who provide targeted professional development and/or coaching to new teachers</t>
  </si>
  <si>
    <t>Stipends for teachers responsible for induction and/or mentoring activities</t>
  </si>
  <si>
    <t>Financial incentives provided to diverse staff including retention stipends</t>
  </si>
  <si>
    <t>3.3 Implement opportunities for all staff to engage in a cycle of continuous improvement, utilizing effective teaming structures</t>
  </si>
  <si>
    <r>
      <rPr>
        <b/>
        <sz val="9"/>
        <color rgb="FF000000"/>
        <rFont val="Calibri"/>
        <family val="2"/>
        <charset val="1"/>
      </rPr>
      <t xml:space="preserve">3.3A </t>
    </r>
    <r>
      <rPr>
        <sz val="9"/>
        <color rgb="FF000000"/>
        <rFont val="Calibri"/>
        <family val="2"/>
        <charset val="1"/>
      </rPr>
      <t xml:space="preserve">Resource Allocation Aligned to Student Success  
</t>
    </r>
    <r>
      <rPr>
        <b/>
        <sz val="9"/>
        <color rgb="FF000000"/>
        <rFont val="Calibri"/>
        <family val="2"/>
        <charset val="1"/>
      </rPr>
      <t xml:space="preserve">3.3B </t>
    </r>
    <r>
      <rPr>
        <sz val="9"/>
        <color rgb="FF000000"/>
        <rFont val="Calibri"/>
        <family val="2"/>
        <charset val="1"/>
      </rPr>
      <t xml:space="preserve">Support for Effective Team Practices 
</t>
    </r>
    <r>
      <rPr>
        <b/>
        <sz val="9"/>
        <color rgb="FF000000"/>
        <rFont val="Calibri"/>
        <family val="2"/>
        <charset val="1"/>
      </rPr>
      <t>3.3C</t>
    </r>
    <r>
      <rPr>
        <sz val="9"/>
        <color rgb="FF000000"/>
        <rFont val="Calibri"/>
        <family val="2"/>
        <charset val="1"/>
      </rPr>
      <t xml:space="preserve"> Collaborative Labor-Management Relationships</t>
    </r>
  </si>
  <si>
    <t>Individuals in a leadership role who spend a significant amount of time partnering with union staff (e.g., HR leader)</t>
  </si>
  <si>
    <t>Vendors who support effective resource allocation strategies and/or research to support continuous improvement efforts</t>
  </si>
  <si>
    <t>Stipends for teachers and/or teacher leaders who lead grade level or content area meetings</t>
  </si>
  <si>
    <t>GRAND TOTAL</t>
  </si>
  <si>
    <t>Summary By Budget Categories</t>
  </si>
  <si>
    <t>Category</t>
  </si>
  <si>
    <t>Object</t>
  </si>
  <si>
    <t>Amount</t>
  </si>
  <si>
    <t>Total</t>
  </si>
  <si>
    <t>Summary By EOYR Categories</t>
  </si>
  <si>
    <t>01-Professional Salaries</t>
  </si>
  <si>
    <t>04-Contracted Services</t>
  </si>
  <si>
    <t xml:space="preserve">Guidance, Counseling and Testing </t>
  </si>
  <si>
    <t>Instruction</t>
  </si>
  <si>
    <t xml:space="preserve">Instructional Materials, Equipment and Technology </t>
  </si>
  <si>
    <t>05-Supplies and Materials</t>
  </si>
  <si>
    <t>06-Other Expenses</t>
  </si>
  <si>
    <t xml:space="preserve">Operations and Maintenance </t>
  </si>
  <si>
    <t>02-Clerical Salaries</t>
  </si>
  <si>
    <t>03-Other Salaries</t>
  </si>
  <si>
    <t>Teachers</t>
  </si>
  <si>
    <t>Function</t>
  </si>
  <si>
    <t>Code + Obj</t>
  </si>
  <si>
    <t>Capital Expenditures</t>
  </si>
  <si>
    <t>Travel</t>
  </si>
  <si>
    <t>Employee Benefits/Fixed Charges</t>
  </si>
  <si>
    <t>SPED Tuition</t>
  </si>
  <si>
    <t>Chapter 70 Funding</t>
  </si>
  <si>
    <t>Title I, Part A</t>
  </si>
  <si>
    <t>IDEA</t>
  </si>
  <si>
    <t>ESSER I, II, and/or III</t>
  </si>
  <si>
    <t>Title II, Part A</t>
  </si>
  <si>
    <t>Title III, Part A</t>
  </si>
  <si>
    <t>Title IV, Part A</t>
  </si>
  <si>
    <t>Perkins</t>
  </si>
  <si>
    <t xml:space="preserve">Other Federal </t>
  </si>
  <si>
    <t>Other State and/or Local</t>
  </si>
  <si>
    <t>Private Funding</t>
  </si>
  <si>
    <t>Lookup</t>
  </si>
  <si>
    <t>Budget Tab Category</t>
  </si>
  <si>
    <t>Budget Tab Object</t>
  </si>
  <si>
    <t>EOYR Object Code</t>
  </si>
  <si>
    <t>EOYR Object Desc.</t>
  </si>
  <si>
    <t>01</t>
  </si>
  <si>
    <t>Professional Salaries</t>
  </si>
  <si>
    <t>06</t>
  </si>
  <si>
    <t>02</t>
  </si>
  <si>
    <t>Clerical Salaries</t>
  </si>
  <si>
    <t>04</t>
  </si>
  <si>
    <t>03</t>
  </si>
  <si>
    <t>Other Salaries</t>
  </si>
  <si>
    <t>Contracted Services</t>
  </si>
  <si>
    <t>05</t>
  </si>
  <si>
    <t>Other Expenses</t>
  </si>
  <si>
    <t>Operations and Management</t>
  </si>
  <si>
    <t>Removed</t>
  </si>
  <si>
    <t>Function Code</t>
  </si>
  <si>
    <t xml:space="preserve">Function </t>
  </si>
  <si>
    <t>COA Code</t>
  </si>
  <si>
    <t>Full Desc</t>
  </si>
  <si>
    <t xml:space="preserve">School Committee </t>
  </si>
  <si>
    <t xml:space="preserve">Superintendent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</si>
</sst>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00;[Red]\-[$$-409]#,##0.00"/>
    <numFmt numFmtId="165" formatCode="\$#,##0.00_);[Red]&quot;($&quot;#,##0.00\)"/>
    <numFmt numFmtId="166" formatCode="0.0"/>
    <numFmt numFmtId="167" formatCode="[$$-409]#,##0;[Red]\-[$$-409]#,##0"/>
    <numFmt numFmtId="168" formatCode="\$#,##0_);[Red]&quot;($&quot;#,##0\)"/>
  </numFmts>
  <fonts count="35" x14ac:knownFonts="1">
    <font>
      <sz val="10"/>
      <color rgb="FF000000"/>
      <name val="Arial"/>
      <charset val="1"/>
    </font>
    <font>
      <b/>
      <sz val="10"/>
      <color rgb="FF000000"/>
      <name val="Arial"/>
      <charset val="1"/>
    </font>
    <font>
      <b/>
      <sz val="14"/>
      <color rgb="FF000000"/>
      <name val="Calibri"/>
      <family val="2"/>
      <charset val="1"/>
    </font>
    <font>
      <b/>
      <sz val="10"/>
      <color rgb="FF000000"/>
      <name val="Calibri"/>
      <family val="2"/>
      <charset val="1"/>
    </font>
    <font>
      <sz val="10"/>
      <color rgb="FF000000"/>
      <name val="Calibri"/>
      <family val="2"/>
      <charset val="1"/>
    </font>
    <font>
      <sz val="12"/>
      <color rgb="FF000000"/>
      <name val="Calibri"/>
      <family val="2"/>
      <charset val="1"/>
    </font>
    <font>
      <sz val="12"/>
      <color rgb="FF000000"/>
      <name val="Arial"/>
      <family val="2"/>
      <charset val="1"/>
    </font>
    <font>
      <b/>
      <sz val="11"/>
      <color rgb="FF000000"/>
      <name val="Calibri"/>
      <family val="2"/>
      <charset val="1"/>
    </font>
    <font>
      <b/>
      <sz val="11"/>
      <color rgb="FFFFFFFF"/>
      <name val="Calibri"/>
      <family val="2"/>
      <charset val="1"/>
    </font>
    <font>
      <sz val="11"/>
      <color rgb="FF000000"/>
      <name val="Arial"/>
      <family val="2"/>
      <charset val="1"/>
    </font>
    <font>
      <b/>
      <sz val="11"/>
      <color rgb="FF000000"/>
      <name val="Arial"/>
      <family val="2"/>
      <charset val="1"/>
    </font>
    <font>
      <sz val="10"/>
      <name val="Arial"/>
      <charset val="1"/>
    </font>
    <font>
      <sz val="10"/>
      <name val="Calibri"/>
      <family val="2"/>
      <charset val="1"/>
    </font>
    <font>
      <b/>
      <sz val="9"/>
      <color rgb="FF000000"/>
      <name val="Calibri"/>
      <charset val="1"/>
    </font>
    <font>
      <b/>
      <sz val="9"/>
      <color rgb="FF000000"/>
      <name val="Calibri"/>
      <family val="2"/>
      <charset val="1"/>
    </font>
    <font>
      <sz val="9"/>
      <color rgb="FF000000"/>
      <name val="Calibri"/>
      <family val="2"/>
      <charset val="1"/>
    </font>
    <font>
      <sz val="8"/>
      <color rgb="FF000000"/>
      <name val="Calibri"/>
      <family val="2"/>
      <charset val="1"/>
    </font>
    <font>
      <i/>
      <sz val="8"/>
      <color rgb="FF000000"/>
      <name val="Calibri"/>
      <family val="2"/>
      <charset val="1"/>
    </font>
    <font>
      <sz val="9"/>
      <color rgb="FF000000"/>
      <name val="Calibri"/>
      <charset val="1"/>
    </font>
    <font>
      <b/>
      <sz val="8"/>
      <color rgb="FF000000"/>
      <name val="Calibri"/>
      <family val="2"/>
      <charset val="1"/>
    </font>
    <font>
      <b/>
      <sz val="10"/>
      <color rgb="FFFFFFFF"/>
      <name val="Calibri"/>
      <family val="2"/>
      <charset val="1"/>
    </font>
    <font>
      <b/>
      <sz val="9"/>
      <color rgb="FFFFFFFF"/>
      <name val="Calibri"/>
      <family val="2"/>
      <charset val="1"/>
    </font>
    <font>
      <b/>
      <sz val="9"/>
      <name val="Calibri"/>
      <family val="2"/>
      <charset val="1"/>
    </font>
    <font>
      <sz val="9"/>
      <name val="Calibri"/>
      <family val="2"/>
      <charset val="1"/>
    </font>
    <font>
      <b/>
      <sz val="11"/>
      <color rgb="FFFFFFFF"/>
      <name val="Calibri"/>
      <charset val="1"/>
    </font>
    <font>
      <b/>
      <sz val="11"/>
      <color rgb="FFFFFFFF"/>
      <name val="Arial"/>
      <charset val="1"/>
    </font>
    <font>
      <b/>
      <sz val="12"/>
      <color rgb="FFFFFFFF"/>
      <name val="Arial"/>
      <charset val="1"/>
    </font>
    <font>
      <b/>
      <sz val="10"/>
      <color rgb="FFFFFFFF"/>
      <name val="Arial"/>
      <charset val="1"/>
    </font>
    <font>
      <sz val="10"/>
      <color rgb="FFFFFFFF"/>
      <name val="Arial"/>
      <charset val="1"/>
    </font>
    <font>
      <sz val="10"/>
      <color rgb="FF000000"/>
      <name val="Arial"/>
      <family val="2"/>
      <charset val="1"/>
    </font>
    <font>
      <sz val="10"/>
      <color rgb="FF000000"/>
      <name val="Arial"/>
      <charset val="1"/>
    </font>
    <font>
      <sz val="12"/>
      <color rgb="FF000000"/>
      <name val="Aptos"/>
      <family val="2"/>
    </font>
    <font>
      <u/>
      <sz val="12"/>
      <color rgb="FF000000"/>
      <name val="Aptos"/>
      <family val="2"/>
    </font>
    <font>
      <b/>
      <u/>
      <sz val="12"/>
      <color rgb="FF000000"/>
      <name val="Aptos"/>
      <family val="2"/>
    </font>
    <font>
      <b/>
      <sz val="12"/>
      <color rgb="FF000000"/>
      <name val="Aptos"/>
      <family val="2"/>
    </font>
  </fonts>
  <fills count="11">
    <fill>
      <patternFill patternType="none"/>
    </fill>
    <fill>
      <patternFill patternType="gray125"/>
    </fill>
    <fill>
      <patternFill patternType="solid">
        <fgColor rgb="FFD9D9D9"/>
        <bgColor rgb="FFD9EAD3"/>
      </patternFill>
    </fill>
    <fill>
      <patternFill patternType="solid">
        <fgColor rgb="FFB3CEFB"/>
        <bgColor rgb="FFB4C7DC"/>
      </patternFill>
    </fill>
    <fill>
      <patternFill patternType="solid">
        <fgColor rgb="FFD9EAD3"/>
        <bgColor rgb="FFD9D9D9"/>
      </patternFill>
    </fill>
    <fill>
      <patternFill patternType="solid">
        <fgColor rgb="FFFFF2CC"/>
        <bgColor rgb="FFFCE5CD"/>
      </patternFill>
    </fill>
    <fill>
      <patternFill patternType="solid">
        <fgColor rgb="FFFCE5CD"/>
        <bgColor rgb="FFFFF2CC"/>
      </patternFill>
    </fill>
    <fill>
      <patternFill patternType="solid">
        <fgColor rgb="FF000000"/>
        <bgColor rgb="FF003300"/>
      </patternFill>
    </fill>
    <fill>
      <patternFill patternType="solid">
        <fgColor rgb="FF808080"/>
        <bgColor rgb="FF969696"/>
      </patternFill>
    </fill>
    <fill>
      <patternFill patternType="solid">
        <fgColor rgb="FFFFFFFF"/>
        <bgColor rgb="FFFFF2CC"/>
      </patternFill>
    </fill>
    <fill>
      <patternFill patternType="solid">
        <fgColor rgb="FFB4C7DC"/>
        <bgColor rgb="FFB3CEFB"/>
      </patternFill>
    </fill>
  </fills>
  <borders count="16">
    <border>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ck">
        <color auto="1"/>
      </left>
      <right/>
      <top style="thick">
        <color auto="1"/>
      </top>
      <bottom style="thick">
        <color auto="1"/>
      </bottom>
      <diagonal/>
    </border>
    <border>
      <left style="thin">
        <color auto="1"/>
      </left>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
      <left style="thin">
        <color auto="1"/>
      </left>
      <right/>
      <top style="thin">
        <color auto="1"/>
      </top>
      <bottom/>
      <diagonal/>
    </border>
  </borders>
  <cellStyleXfs count="7">
    <xf numFmtId="0" fontId="0" fillId="0" borderId="0"/>
    <xf numFmtId="0" fontId="30" fillId="0" borderId="0" applyBorder="0" applyProtection="0">
      <alignment horizontal="left"/>
    </xf>
    <xf numFmtId="0" fontId="30" fillId="0" borderId="0" applyBorder="0" applyProtection="0"/>
    <xf numFmtId="0" fontId="30" fillId="0" borderId="0" applyBorder="0" applyProtection="0"/>
    <xf numFmtId="0" fontId="1" fillId="0" borderId="0" applyBorder="0" applyProtection="0"/>
    <xf numFmtId="0" fontId="1" fillId="0" borderId="0" applyBorder="0" applyProtection="0">
      <alignment horizontal="left"/>
    </xf>
    <xf numFmtId="0" fontId="30" fillId="0" borderId="0" applyBorder="0" applyProtection="0"/>
  </cellStyleXfs>
  <cellXfs count="114">
    <xf numFmtId="0" fontId="0" fillId="0" borderId="0" xfId="0"/>
    <xf numFmtId="0" fontId="0" fillId="0" borderId="0" xfId="0" applyAlignment="1">
      <alignment horizontal="left"/>
    </xf>
    <xf numFmtId="0" fontId="4" fillId="0" borderId="0" xfId="0" applyFont="1" applyAlignment="1">
      <alignment horizontal="left"/>
    </xf>
    <xf numFmtId="0" fontId="4" fillId="0" borderId="0" xfId="0" applyFont="1"/>
    <xf numFmtId="164" fontId="0" fillId="0" borderId="0" xfId="0" applyNumberFormat="1"/>
    <xf numFmtId="0" fontId="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vertical="top" wrapText="1"/>
    </xf>
    <xf numFmtId="164" fontId="5" fillId="0" borderId="0" xfId="0" applyNumberFormat="1" applyFont="1" applyAlignment="1">
      <alignment vertical="top" wrapText="1"/>
    </xf>
    <xf numFmtId="0" fontId="6" fillId="0" borderId="0" xfId="0" applyFont="1"/>
    <xf numFmtId="164" fontId="6" fillId="0" borderId="0" xfId="0" applyNumberFormat="1" applyFont="1"/>
    <xf numFmtId="0" fontId="9" fillId="0" borderId="0" xfId="0" applyFont="1" applyAlignment="1">
      <alignment vertical="center"/>
    </xf>
    <xf numFmtId="0" fontId="10" fillId="0" borderId="0" xfId="0" applyFont="1" applyAlignment="1">
      <alignment vertical="center"/>
    </xf>
    <xf numFmtId="0" fontId="9" fillId="0" borderId="0" xfId="0" applyFont="1"/>
    <xf numFmtId="0" fontId="0" fillId="0" borderId="0" xfId="0" applyAlignment="1">
      <alignment vertical="center"/>
    </xf>
    <xf numFmtId="0" fontId="25" fillId="0" borderId="0" xfId="0" applyFont="1"/>
    <xf numFmtId="0" fontId="0" fillId="0" borderId="0" xfId="0" applyAlignment="1">
      <alignment horizontal="left" wrapText="1"/>
    </xf>
    <xf numFmtId="0" fontId="4" fillId="0" borderId="0" xfId="0" applyFont="1" applyAlignment="1">
      <alignment horizontal="left" vertical="center" wrapText="1"/>
    </xf>
    <xf numFmtId="0" fontId="4" fillId="0" borderId="0" xfId="0" applyFont="1" applyAlignment="1">
      <alignment vertical="center" wrapText="1"/>
    </xf>
    <xf numFmtId="0" fontId="0" fillId="0" borderId="0" xfId="0" applyAlignment="1">
      <alignment wrapText="1"/>
    </xf>
    <xf numFmtId="164" fontId="0" fillId="0" borderId="0" xfId="0" applyNumberFormat="1" applyAlignment="1">
      <alignment wrapText="1"/>
    </xf>
    <xf numFmtId="0" fontId="0" fillId="10" borderId="12" xfId="0" applyFill="1" applyBorder="1"/>
    <xf numFmtId="0" fontId="0" fillId="10" borderId="0" xfId="0" applyFill="1"/>
    <xf numFmtId="0" fontId="1" fillId="0" borderId="12" xfId="0" applyFont="1" applyBorder="1"/>
    <xf numFmtId="0" fontId="1" fillId="0" borderId="0" xfId="0" applyFont="1"/>
    <xf numFmtId="0" fontId="1" fillId="0" borderId="13" xfId="0" applyFont="1" applyBorder="1"/>
    <xf numFmtId="0" fontId="0" fillId="0" borderId="12" xfId="0" applyBorder="1"/>
    <xf numFmtId="166" fontId="0" fillId="0" borderId="0" xfId="0" applyNumberFormat="1"/>
    <xf numFmtId="164" fontId="0" fillId="0" borderId="13" xfId="0" applyNumberFormat="1" applyBorder="1"/>
    <xf numFmtId="0" fontId="27" fillId="7" borderId="4" xfId="0" applyFont="1" applyFill="1" applyBorder="1"/>
    <xf numFmtId="0" fontId="28" fillId="7" borderId="14" xfId="0" applyFont="1" applyFill="1" applyBorder="1"/>
    <xf numFmtId="166" fontId="27" fillId="7" borderId="14" xfId="0" applyNumberFormat="1" applyFont="1" applyFill="1" applyBorder="1"/>
    <xf numFmtId="164" fontId="27" fillId="7" borderId="14" xfId="0" applyNumberFormat="1" applyFont="1" applyFill="1" applyBorder="1"/>
    <xf numFmtId="164" fontId="27" fillId="7" borderId="11" xfId="0" applyNumberFormat="1" applyFont="1" applyFill="1" applyBorder="1"/>
    <xf numFmtId="0" fontId="29" fillId="0" borderId="0" xfId="0" applyFont="1"/>
    <xf numFmtId="0" fontId="29" fillId="0" borderId="0" xfId="0" applyFont="1" applyAlignment="1">
      <alignment wrapText="1"/>
    </xf>
    <xf numFmtId="0" fontId="1" fillId="0" borderId="0" xfId="0" applyFont="1" applyAlignment="1">
      <alignment wrapText="1"/>
    </xf>
    <xf numFmtId="0" fontId="15" fillId="0" borderId="2" xfId="0" applyFont="1" applyBorder="1" applyAlignment="1" applyProtection="1">
      <alignment horizontal="center" vertical="top"/>
      <protection locked="0"/>
    </xf>
    <xf numFmtId="167" fontId="18" fillId="0" borderId="2" xfId="0" applyNumberFormat="1" applyFont="1" applyBorder="1" applyAlignment="1" applyProtection="1">
      <alignment horizontal="center" vertical="top" wrapText="1"/>
      <protection locked="0"/>
    </xf>
    <xf numFmtId="0" fontId="18" fillId="0" borderId="2" xfId="0" applyFont="1" applyBorder="1" applyAlignment="1" applyProtection="1">
      <alignment horizontal="center" vertical="top" wrapText="1"/>
      <protection locked="0"/>
    </xf>
    <xf numFmtId="0" fontId="7" fillId="4"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164" fontId="7" fillId="4" borderId="2" xfId="0"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164" fontId="7" fillId="6" borderId="2" xfId="0" applyNumberFormat="1" applyFont="1" applyFill="1" applyBorder="1" applyAlignment="1">
      <alignment horizontal="center" vertical="center" wrapText="1"/>
    </xf>
    <xf numFmtId="0" fontId="11" fillId="8" borderId="1" xfId="0" applyFont="1" applyFill="1" applyBorder="1" applyAlignment="1">
      <alignment horizontal="left"/>
    </xf>
    <xf numFmtId="0" fontId="12" fillId="8" borderId="2" xfId="0" applyFont="1" applyFill="1" applyBorder="1" applyAlignment="1">
      <alignment horizontal="left"/>
    </xf>
    <xf numFmtId="0" fontId="12" fillId="8" borderId="2" xfId="0" applyFont="1" applyFill="1" applyBorder="1" applyAlignment="1">
      <alignment horizontal="center"/>
    </xf>
    <xf numFmtId="0" fontId="11" fillId="8" borderId="2" xfId="0" applyFont="1" applyFill="1" applyBorder="1" applyAlignment="1">
      <alignment horizontal="left"/>
    </xf>
    <xf numFmtId="0" fontId="13" fillId="8" borderId="2" xfId="0" applyFont="1" applyFill="1" applyBorder="1" applyAlignment="1">
      <alignment horizontal="center" vertical="center" wrapText="1"/>
    </xf>
    <xf numFmtId="164" fontId="13" fillId="8" borderId="2" xfId="0" applyNumberFormat="1" applyFont="1" applyFill="1" applyBorder="1" applyAlignment="1">
      <alignment horizontal="center" vertical="center" wrapText="1"/>
    </xf>
    <xf numFmtId="0" fontId="16" fillId="0" borderId="2" xfId="0" applyFont="1" applyBorder="1" applyAlignment="1">
      <alignment horizontal="left" vertical="top" wrapText="1"/>
    </xf>
    <xf numFmtId="0" fontId="17" fillId="0" borderId="2" xfId="0" applyFont="1" applyBorder="1" applyAlignment="1">
      <alignment horizontal="left" vertical="top" wrapText="1"/>
    </xf>
    <xf numFmtId="167" fontId="18" fillId="0" borderId="2" xfId="0" applyNumberFormat="1" applyFont="1" applyBorder="1" applyAlignment="1">
      <alignment horizontal="center" vertical="top" wrapText="1"/>
    </xf>
    <xf numFmtId="0" fontId="18" fillId="2" borderId="2" xfId="0" applyFont="1" applyFill="1" applyBorder="1" applyAlignment="1">
      <alignment horizontal="center" vertical="top" wrapText="1"/>
    </xf>
    <xf numFmtId="0" fontId="17" fillId="0" borderId="2" xfId="0" applyFont="1" applyBorder="1" applyAlignment="1">
      <alignment vertical="top" wrapText="1"/>
    </xf>
    <xf numFmtId="167" fontId="18" fillId="9" borderId="2" xfId="0" applyNumberFormat="1" applyFont="1" applyFill="1" applyBorder="1" applyAlignment="1">
      <alignment horizontal="center" vertical="top" wrapText="1"/>
    </xf>
    <xf numFmtId="0" fontId="13" fillId="7" borderId="0" xfId="0" applyFont="1" applyFill="1" applyAlignment="1">
      <alignment horizontal="left" vertical="center" wrapText="1"/>
    </xf>
    <xf numFmtId="0" fontId="14" fillId="7" borderId="2" xfId="0" applyFont="1" applyFill="1" applyBorder="1" applyAlignment="1">
      <alignment horizontal="left" vertical="center" wrapText="1"/>
    </xf>
    <xf numFmtId="0" fontId="19" fillId="7" borderId="2" xfId="0" applyFont="1" applyFill="1" applyBorder="1" applyAlignment="1">
      <alignment horizontal="left" vertical="top" wrapText="1"/>
    </xf>
    <xf numFmtId="0" fontId="20" fillId="7" borderId="2" xfId="0" applyFont="1" applyFill="1" applyBorder="1" applyAlignment="1">
      <alignment vertical="top" wrapText="1"/>
    </xf>
    <xf numFmtId="0" fontId="21" fillId="7" borderId="2" xfId="0" applyFont="1" applyFill="1" applyBorder="1" applyAlignment="1">
      <alignment horizontal="center" vertical="top" wrapText="1"/>
    </xf>
    <xf numFmtId="167" fontId="21" fillId="7" borderId="2" xfId="0" applyNumberFormat="1" applyFont="1" applyFill="1" applyBorder="1" applyAlignment="1">
      <alignment horizontal="center" vertical="top" wrapText="1"/>
    </xf>
    <xf numFmtId="168" fontId="20" fillId="7" borderId="2" xfId="0" applyNumberFormat="1" applyFont="1" applyFill="1" applyBorder="1"/>
    <xf numFmtId="0" fontId="21" fillId="7" borderId="2" xfId="0" applyFont="1" applyFill="1" applyBorder="1" applyAlignment="1">
      <alignment horizontal="left" vertical="top" wrapText="1"/>
    </xf>
    <xf numFmtId="0" fontId="14" fillId="9" borderId="2" xfId="0" applyFont="1" applyFill="1" applyBorder="1" applyAlignment="1">
      <alignment horizontal="left" vertical="center" wrapText="1"/>
    </xf>
    <xf numFmtId="0" fontId="18" fillId="2" borderId="2" xfId="0" applyFont="1" applyFill="1" applyBorder="1" applyAlignment="1">
      <alignment vertical="top" wrapText="1"/>
    </xf>
    <xf numFmtId="0" fontId="13" fillId="7" borderId="11" xfId="0" applyFont="1" applyFill="1" applyBorder="1" applyAlignment="1">
      <alignment horizontal="left" vertical="top" wrapText="1"/>
    </xf>
    <xf numFmtId="0" fontId="13" fillId="9" borderId="11" xfId="0" applyFont="1" applyFill="1" applyBorder="1" applyAlignment="1">
      <alignment horizontal="left" vertical="top" wrapText="1"/>
    </xf>
    <xf numFmtId="0" fontId="19" fillId="9" borderId="2" xfId="0" applyFont="1" applyFill="1" applyBorder="1" applyAlignment="1">
      <alignment horizontal="left" vertical="top" wrapText="1"/>
    </xf>
    <xf numFmtId="0" fontId="20" fillId="9" borderId="2" xfId="0" applyFont="1" applyFill="1" applyBorder="1" applyAlignment="1">
      <alignment vertical="top" wrapText="1"/>
    </xf>
    <xf numFmtId="0" fontId="21" fillId="9" borderId="2" xfId="0" applyFont="1" applyFill="1" applyBorder="1" applyAlignment="1">
      <alignment horizontal="left" vertical="top" wrapText="1"/>
    </xf>
    <xf numFmtId="167" fontId="21" fillId="9" borderId="2" xfId="0" applyNumberFormat="1" applyFont="1" applyFill="1" applyBorder="1" applyAlignment="1">
      <alignment horizontal="left" vertical="top" wrapText="1"/>
    </xf>
    <xf numFmtId="165" fontId="20" fillId="9" borderId="2" xfId="0" applyNumberFormat="1" applyFont="1" applyFill="1" applyBorder="1"/>
    <xf numFmtId="0" fontId="24" fillId="7" borderId="1" xfId="0" applyFont="1" applyFill="1" applyBorder="1" applyAlignment="1">
      <alignment horizontal="left" vertical="top" wrapText="1"/>
    </xf>
    <xf numFmtId="0" fontId="8" fillId="7" borderId="2" xfId="0" applyFont="1" applyFill="1" applyBorder="1" applyAlignment="1">
      <alignment horizontal="left" vertical="center" wrapText="1"/>
    </xf>
    <xf numFmtId="166" fontId="24" fillId="7" borderId="2" xfId="0" applyNumberFormat="1" applyFont="1" applyFill="1" applyBorder="1" applyAlignment="1">
      <alignment horizontal="left" vertical="top" wrapText="1"/>
    </xf>
    <xf numFmtId="0" fontId="24" fillId="7" borderId="2" xfId="0" applyFont="1" applyFill="1" applyBorder="1" applyAlignment="1">
      <alignment horizontal="left" vertical="top" wrapText="1"/>
    </xf>
    <xf numFmtId="166" fontId="24" fillId="7" borderId="2" xfId="0" applyNumberFormat="1" applyFont="1" applyFill="1" applyBorder="1" applyAlignment="1">
      <alignment horizontal="center" vertical="top" wrapText="1"/>
    </xf>
    <xf numFmtId="167" fontId="24" fillId="7" borderId="2" xfId="0" applyNumberFormat="1" applyFont="1" applyFill="1" applyBorder="1" applyAlignment="1">
      <alignment horizontal="center" vertical="top" wrapText="1"/>
    </xf>
    <xf numFmtId="168" fontId="8" fillId="7" borderId="2" xfId="0" applyNumberFormat="1" applyFont="1" applyFill="1" applyBorder="1"/>
    <xf numFmtId="167" fontId="18" fillId="9" borderId="2" xfId="0" applyNumberFormat="1" applyFont="1" applyFill="1" applyBorder="1" applyAlignment="1" applyProtection="1">
      <alignment horizontal="center" vertical="top" wrapText="1"/>
      <protection locked="0"/>
    </xf>
    <xf numFmtId="0" fontId="4" fillId="0" borderId="0" xfId="0" applyFont="1" applyAlignment="1">
      <alignment vertical="top"/>
    </xf>
    <xf numFmtId="0" fontId="31" fillId="0" borderId="0" xfId="0" applyFont="1" applyAlignment="1">
      <alignment horizontal="left" vertical="center" wrapText="1"/>
    </xf>
    <xf numFmtId="0" fontId="32" fillId="0" borderId="0" xfId="0" applyFont="1" applyAlignment="1">
      <alignment horizontal="left" vertical="center" wrapText="1"/>
    </xf>
    <xf numFmtId="0" fontId="2" fillId="2" borderId="8" xfId="0" applyFont="1" applyFill="1" applyBorder="1"/>
    <xf numFmtId="0" fontId="3" fillId="2" borderId="15" xfId="0" applyFont="1" applyFill="1" applyBorder="1" applyAlignment="1">
      <alignment vertical="top" wrapText="1"/>
    </xf>
    <xf numFmtId="0" fontId="2" fillId="0" borderId="0" xfId="0" applyFont="1"/>
    <xf numFmtId="0" fontId="3" fillId="0" borderId="0" xfId="0" applyFont="1" applyAlignment="1">
      <alignment vertical="top" wrapText="1"/>
    </xf>
    <xf numFmtId="0" fontId="8" fillId="7" borderId="3" xfId="0" applyFont="1" applyFill="1" applyBorder="1" applyAlignment="1">
      <alignment horizontal="center" vertical="center" wrapText="1"/>
    </xf>
    <xf numFmtId="0" fontId="13" fillId="0" borderId="4" xfId="0" applyFont="1" applyBorder="1" applyAlignment="1">
      <alignment horizontal="left" vertical="center" wrapText="1"/>
    </xf>
    <xf numFmtId="0" fontId="14" fillId="0" borderId="2" xfId="0" applyFont="1" applyBorder="1" applyAlignment="1">
      <alignment horizontal="left" vertical="center" wrapText="1"/>
    </xf>
    <xf numFmtId="0" fontId="13" fillId="0" borderId="5" xfId="0" applyFont="1" applyBorder="1" applyAlignment="1">
      <alignment horizontal="left" vertical="center" wrapText="1"/>
    </xf>
    <xf numFmtId="0" fontId="3" fillId="3"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3"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9" borderId="2" xfId="0" applyFont="1" applyFill="1" applyBorder="1" applyAlignment="1">
      <alignment horizontal="left" vertical="center" wrapText="1"/>
    </xf>
    <xf numFmtId="0" fontId="13" fillId="0" borderId="9" xfId="0" applyFont="1" applyBorder="1" applyAlignment="1">
      <alignment horizontal="left" vertical="center" wrapText="1"/>
    </xf>
    <xf numFmtId="0" fontId="14" fillId="0" borderId="10" xfId="0" applyFont="1" applyBorder="1" applyAlignment="1">
      <alignment horizontal="left" vertical="center" wrapText="1"/>
    </xf>
    <xf numFmtId="0" fontId="22" fillId="0" borderId="2" xfId="0" applyFont="1" applyBorder="1" applyAlignment="1">
      <alignment horizontal="left" vertical="center"/>
    </xf>
    <xf numFmtId="0" fontId="13" fillId="0" borderId="11" xfId="0" applyFont="1" applyBorder="1" applyAlignment="1">
      <alignment horizontal="left" vertical="center" wrapText="1"/>
    </xf>
    <xf numFmtId="0" fontId="14" fillId="0" borderId="3" xfId="0" applyFont="1" applyBorder="1" applyAlignment="1">
      <alignment horizontal="left" vertical="center" wrapText="1"/>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7" fillId="6" borderId="13" xfId="0" applyFont="1" applyFill="1" applyBorder="1" applyAlignment="1">
      <alignment horizontal="center" vertical="center" wrapText="1"/>
    </xf>
    <xf numFmtId="0" fontId="26" fillId="7" borderId="3" xfId="0" applyFont="1" applyFill="1" applyBorder="1" applyAlignment="1">
      <alignment horizontal="center"/>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2CC"/>
      <rgbColor rgb="FFD9D9D9"/>
      <rgbColor rgb="FF660066"/>
      <rgbColor rgb="FFFF8080"/>
      <rgbColor rgb="FF0066CC"/>
      <rgbColor rgb="FFB3CEFB"/>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CE5C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personId="{00000000-0000-0000-0000-000000000000}" id="{3DA55439-7C79-4A08-A6C2-86D670F99593}">
    <text>[Threaded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5"/>
  <sheetViews>
    <sheetView zoomScaleNormal="100" workbookViewId="0">
      <selection activeCell="A9" sqref="A9"/>
    </sheetView>
  </sheetViews>
  <sheetFormatPr defaultColWidth="8.5546875" defaultRowHeight="13.2" x14ac:dyDescent="0.25"/>
  <cols>
    <col min="1" max="1" width="157.6640625" customWidth="1"/>
    <col min="2" max="14" width="3.6640625" customWidth="1"/>
  </cols>
  <sheetData>
    <row r="1" spans="1:14" ht="18" x14ac:dyDescent="0.35">
      <c r="A1" s="88" t="s">
        <v>0</v>
      </c>
      <c r="B1" s="90"/>
      <c r="C1" s="90"/>
      <c r="D1" s="90"/>
      <c r="E1" s="90"/>
      <c r="F1" s="90"/>
      <c r="G1" s="90"/>
      <c r="H1" s="90"/>
      <c r="I1" s="90"/>
      <c r="J1" s="90"/>
      <c r="K1" s="90"/>
      <c r="L1" s="90"/>
      <c r="M1" s="90"/>
      <c r="N1" s="90"/>
    </row>
    <row r="2" spans="1:14" ht="32.25" customHeight="1" x14ac:dyDescent="0.25">
      <c r="A2" s="89" t="s">
        <v>1</v>
      </c>
      <c r="B2" s="91"/>
      <c r="C2" s="91"/>
      <c r="D2" s="91"/>
      <c r="E2" s="91"/>
      <c r="F2" s="91"/>
      <c r="G2" s="91"/>
      <c r="H2" s="91"/>
      <c r="I2" s="91"/>
      <c r="J2" s="91"/>
      <c r="K2" s="91"/>
      <c r="L2" s="91"/>
      <c r="M2" s="91"/>
      <c r="N2" s="91"/>
    </row>
    <row r="3" spans="1:14" ht="117.6" customHeight="1" x14ac:dyDescent="0.25">
      <c r="A3" s="86" t="s">
        <v>2</v>
      </c>
      <c r="B3" s="85"/>
      <c r="C3" s="85"/>
      <c r="D3" s="85"/>
      <c r="E3" s="85"/>
      <c r="F3" s="85"/>
      <c r="G3" s="85"/>
      <c r="H3" s="85"/>
      <c r="I3" s="85"/>
      <c r="J3" s="85"/>
      <c r="K3" s="85"/>
      <c r="L3" s="85"/>
      <c r="M3" s="85"/>
      <c r="N3" s="85"/>
    </row>
    <row r="4" spans="1:14" ht="27.6" customHeight="1" x14ac:dyDescent="0.25">
      <c r="A4" s="87" t="s">
        <v>3</v>
      </c>
      <c r="B4" s="85"/>
      <c r="C4" s="85"/>
      <c r="D4" s="85"/>
      <c r="E4" s="85"/>
      <c r="F4" s="85"/>
      <c r="G4" s="85"/>
      <c r="H4" s="85"/>
      <c r="I4" s="85"/>
      <c r="J4" s="85"/>
      <c r="K4" s="85"/>
      <c r="L4" s="85"/>
      <c r="M4" s="85"/>
      <c r="N4" s="85"/>
    </row>
    <row r="5" spans="1:14" ht="25.95" customHeight="1" x14ac:dyDescent="0.25">
      <c r="A5" s="87" t="s">
        <v>4</v>
      </c>
      <c r="B5" s="85"/>
      <c r="C5" s="85"/>
      <c r="D5" s="85"/>
      <c r="E5" s="85"/>
      <c r="F5" s="85"/>
      <c r="G5" s="85"/>
      <c r="H5" s="85"/>
      <c r="I5" s="85"/>
      <c r="J5" s="85"/>
      <c r="K5" s="85"/>
      <c r="L5" s="85"/>
      <c r="M5" s="85"/>
      <c r="N5" s="85"/>
    </row>
    <row r="6" spans="1:14" ht="22.95" customHeight="1" x14ac:dyDescent="0.25">
      <c r="A6" s="87" t="s">
        <v>5</v>
      </c>
      <c r="B6" s="85"/>
      <c r="C6" s="85"/>
      <c r="D6" s="85"/>
      <c r="E6" s="85"/>
      <c r="F6" s="85"/>
      <c r="G6" s="85"/>
      <c r="H6" s="85"/>
      <c r="I6" s="85"/>
      <c r="J6" s="85"/>
      <c r="K6" s="85"/>
      <c r="L6" s="85"/>
      <c r="M6" s="85"/>
      <c r="N6" s="85"/>
    </row>
    <row r="7" spans="1:14" ht="16.95" customHeight="1" x14ac:dyDescent="0.25">
      <c r="A7" s="87" t="s">
        <v>6</v>
      </c>
      <c r="B7" s="85"/>
      <c r="C7" s="85"/>
      <c r="D7" s="85"/>
      <c r="E7" s="85"/>
      <c r="F7" s="85"/>
      <c r="G7" s="85"/>
      <c r="H7" s="85"/>
      <c r="I7" s="85"/>
      <c r="J7" s="85"/>
      <c r="K7" s="85"/>
      <c r="L7" s="85"/>
      <c r="M7" s="85"/>
      <c r="N7" s="85"/>
    </row>
    <row r="8" spans="1:14" ht="18" customHeight="1" x14ac:dyDescent="0.25">
      <c r="A8" s="86" t="s">
        <v>7</v>
      </c>
      <c r="B8" s="85"/>
      <c r="C8" s="85"/>
      <c r="D8" s="85"/>
      <c r="E8" s="85"/>
      <c r="F8" s="85"/>
      <c r="G8" s="85"/>
      <c r="H8" s="85"/>
      <c r="I8" s="85"/>
      <c r="J8" s="85"/>
      <c r="K8" s="85"/>
      <c r="L8" s="85"/>
      <c r="M8" s="85"/>
      <c r="N8" s="85"/>
    </row>
    <row r="9" spans="1:14" ht="84.6" customHeight="1" x14ac:dyDescent="0.25">
      <c r="A9" s="86" t="s">
        <v>8</v>
      </c>
      <c r="B9" s="85"/>
      <c r="C9" s="85"/>
      <c r="D9" s="85"/>
      <c r="E9" s="85"/>
      <c r="F9" s="85"/>
      <c r="G9" s="85"/>
      <c r="H9" s="85"/>
      <c r="I9" s="85"/>
      <c r="J9" s="85"/>
      <c r="K9" s="85"/>
      <c r="L9" s="85"/>
      <c r="M9" s="85"/>
      <c r="N9" s="85"/>
    </row>
    <row r="10" spans="1:14" ht="51" customHeight="1" x14ac:dyDescent="0.25">
      <c r="A10" s="86" t="s">
        <v>9</v>
      </c>
      <c r="B10" s="85"/>
      <c r="C10" s="85"/>
      <c r="D10" s="85"/>
      <c r="E10" s="85"/>
      <c r="F10" s="85"/>
      <c r="G10" s="85"/>
      <c r="H10" s="85"/>
      <c r="I10" s="85"/>
      <c r="J10" s="85"/>
      <c r="K10" s="85"/>
      <c r="L10" s="85"/>
      <c r="M10" s="85"/>
      <c r="N10" s="85"/>
    </row>
    <row r="11" spans="1:14" ht="46.95" customHeight="1" x14ac:dyDescent="0.25">
      <c r="A11" s="86" t="s">
        <v>10</v>
      </c>
      <c r="B11" s="85"/>
      <c r="C11" s="85"/>
      <c r="D11" s="85"/>
      <c r="E11" s="85"/>
      <c r="F11" s="85"/>
      <c r="G11" s="85"/>
      <c r="H11" s="85"/>
      <c r="I11" s="85"/>
      <c r="J11" s="85"/>
      <c r="K11" s="85"/>
      <c r="L11" s="85"/>
      <c r="M11" s="85"/>
      <c r="N11" s="85"/>
    </row>
    <row r="12" spans="1:14" ht="51" customHeight="1" x14ac:dyDescent="0.25">
      <c r="A12" s="86" t="s">
        <v>11</v>
      </c>
      <c r="B12" s="85"/>
      <c r="C12" s="85"/>
      <c r="D12" s="85"/>
      <c r="E12" s="85"/>
      <c r="F12" s="85"/>
      <c r="G12" s="85"/>
      <c r="H12" s="85"/>
      <c r="I12" s="85"/>
      <c r="J12" s="85"/>
      <c r="K12" s="85"/>
      <c r="L12" s="85"/>
      <c r="M12" s="85"/>
      <c r="N12" s="85"/>
    </row>
    <row r="13" spans="1:14" ht="13.2" customHeight="1" x14ac:dyDescent="0.25">
      <c r="A13" s="85"/>
      <c r="B13" s="85"/>
      <c r="C13" s="85"/>
      <c r="D13" s="85"/>
      <c r="E13" s="85"/>
      <c r="F13" s="85"/>
      <c r="G13" s="85"/>
      <c r="H13" s="85"/>
      <c r="I13" s="85"/>
      <c r="J13" s="85"/>
      <c r="K13" s="85"/>
      <c r="L13" s="85"/>
      <c r="M13" s="85"/>
      <c r="N13" s="85"/>
    </row>
    <row r="14" spans="1:14" ht="13.2" customHeight="1" x14ac:dyDescent="0.25">
      <c r="A14" s="85"/>
      <c r="B14" s="85"/>
      <c r="C14" s="85"/>
      <c r="D14" s="85"/>
      <c r="E14" s="85"/>
      <c r="F14" s="85"/>
      <c r="G14" s="85"/>
      <c r="H14" s="85"/>
      <c r="I14" s="85"/>
      <c r="J14" s="85"/>
      <c r="K14" s="85"/>
      <c r="L14" s="85"/>
      <c r="M14" s="85"/>
      <c r="N14" s="85"/>
    </row>
    <row r="15" spans="1:14" ht="13.2" customHeight="1" x14ac:dyDescent="0.25">
      <c r="A15" s="85"/>
      <c r="B15" s="85"/>
      <c r="C15" s="85"/>
      <c r="D15" s="85"/>
      <c r="E15" s="85"/>
      <c r="F15" s="85"/>
      <c r="G15" s="85"/>
      <c r="H15" s="85"/>
      <c r="I15" s="85"/>
      <c r="J15" s="85"/>
      <c r="K15" s="85"/>
      <c r="L15" s="85"/>
      <c r="M15" s="85"/>
      <c r="N15" s="85"/>
    </row>
    <row r="16" spans="1:14" ht="13.2" customHeight="1" x14ac:dyDescent="0.25">
      <c r="A16" s="85"/>
      <c r="B16" s="85"/>
      <c r="C16" s="85"/>
      <c r="D16" s="85"/>
      <c r="E16" s="85"/>
      <c r="F16" s="85"/>
      <c r="G16" s="85"/>
      <c r="H16" s="85"/>
      <c r="I16" s="85"/>
      <c r="J16" s="85"/>
      <c r="K16" s="85"/>
      <c r="L16" s="85"/>
      <c r="M16" s="85"/>
      <c r="N16" s="85"/>
    </row>
    <row r="17" spans="1:14" ht="13.2" customHeight="1" x14ac:dyDescent="0.25">
      <c r="A17" s="85"/>
      <c r="B17" s="85"/>
      <c r="C17" s="85"/>
      <c r="D17" s="85"/>
      <c r="E17" s="85"/>
      <c r="F17" s="85"/>
      <c r="G17" s="85"/>
      <c r="H17" s="85"/>
      <c r="I17" s="85"/>
      <c r="J17" s="85"/>
      <c r="K17" s="85"/>
      <c r="L17" s="85"/>
      <c r="M17" s="85"/>
      <c r="N17" s="85"/>
    </row>
    <row r="18" spans="1:14" ht="13.2" customHeight="1" x14ac:dyDescent="0.25">
      <c r="A18" s="85"/>
      <c r="B18" s="85"/>
      <c r="C18" s="85"/>
      <c r="D18" s="85"/>
      <c r="E18" s="85"/>
      <c r="F18" s="85"/>
      <c r="G18" s="85"/>
      <c r="H18" s="85"/>
      <c r="I18" s="85"/>
      <c r="J18" s="85"/>
      <c r="K18" s="85"/>
      <c r="L18" s="85"/>
      <c r="M18" s="85"/>
      <c r="N18" s="85"/>
    </row>
    <row r="19" spans="1:14" ht="13.2" customHeight="1" x14ac:dyDescent="0.25">
      <c r="A19" s="85"/>
      <c r="B19" s="85"/>
      <c r="C19" s="85"/>
      <c r="D19" s="85"/>
      <c r="E19" s="85"/>
      <c r="F19" s="85"/>
      <c r="G19" s="85"/>
      <c r="H19" s="85"/>
      <c r="I19" s="85"/>
      <c r="J19" s="85"/>
      <c r="K19" s="85"/>
      <c r="L19" s="85"/>
      <c r="M19" s="85"/>
      <c r="N19" s="85"/>
    </row>
    <row r="20" spans="1:14" ht="13.2" customHeight="1" x14ac:dyDescent="0.25">
      <c r="A20" s="85"/>
      <c r="B20" s="85"/>
      <c r="C20" s="85"/>
      <c r="D20" s="85"/>
      <c r="E20" s="85"/>
      <c r="F20" s="85"/>
      <c r="G20" s="85"/>
      <c r="H20" s="85"/>
      <c r="I20" s="85"/>
      <c r="J20" s="85"/>
      <c r="K20" s="85"/>
      <c r="L20" s="85"/>
      <c r="M20" s="85"/>
      <c r="N20" s="85"/>
    </row>
    <row r="21" spans="1:14" ht="13.2" customHeight="1" x14ac:dyDescent="0.25">
      <c r="A21" s="85"/>
      <c r="B21" s="85"/>
      <c r="C21" s="85"/>
      <c r="D21" s="85"/>
      <c r="E21" s="85"/>
      <c r="F21" s="85"/>
      <c r="G21" s="85"/>
      <c r="H21" s="85"/>
      <c r="I21" s="85"/>
      <c r="J21" s="85"/>
      <c r="K21" s="85"/>
      <c r="L21" s="85"/>
      <c r="M21" s="85"/>
      <c r="N21" s="85"/>
    </row>
    <row r="22" spans="1:14" ht="13.2" customHeight="1" x14ac:dyDescent="0.25">
      <c r="A22" s="85"/>
      <c r="B22" s="85"/>
      <c r="C22" s="85"/>
      <c r="D22" s="85"/>
      <c r="E22" s="85"/>
      <c r="F22" s="85"/>
      <c r="G22" s="85"/>
      <c r="H22" s="85"/>
      <c r="I22" s="85"/>
      <c r="J22" s="85"/>
      <c r="K22" s="85"/>
      <c r="L22" s="85"/>
      <c r="M22" s="85"/>
      <c r="N22" s="85"/>
    </row>
    <row r="23" spans="1:14" ht="13.2" customHeight="1" x14ac:dyDescent="0.25">
      <c r="A23" s="85"/>
      <c r="B23" s="85"/>
      <c r="C23" s="85"/>
      <c r="D23" s="85"/>
      <c r="E23" s="85"/>
      <c r="F23" s="85"/>
      <c r="G23" s="85"/>
      <c r="H23" s="85"/>
      <c r="I23" s="85"/>
      <c r="J23" s="85"/>
      <c r="K23" s="85"/>
      <c r="L23" s="85"/>
      <c r="M23" s="85"/>
      <c r="N23" s="85"/>
    </row>
    <row r="24" spans="1:14" ht="13.2" customHeight="1" x14ac:dyDescent="0.25">
      <c r="A24" s="85"/>
      <c r="B24" s="85"/>
      <c r="C24" s="85"/>
      <c r="D24" s="85"/>
      <c r="E24" s="85"/>
      <c r="F24" s="85"/>
      <c r="G24" s="85"/>
      <c r="H24" s="85"/>
      <c r="I24" s="85"/>
      <c r="J24" s="85"/>
      <c r="K24" s="85"/>
      <c r="L24" s="85"/>
      <c r="M24" s="85"/>
      <c r="N24" s="85"/>
    </row>
    <row r="25" spans="1:14" ht="13.2" customHeight="1" x14ac:dyDescent="0.25">
      <c r="A25" s="85"/>
      <c r="B25" s="85"/>
      <c r="C25" s="85"/>
      <c r="D25" s="85"/>
      <c r="E25" s="85"/>
      <c r="F25" s="85"/>
      <c r="G25" s="85"/>
      <c r="H25" s="85"/>
      <c r="I25" s="85"/>
      <c r="J25" s="85"/>
      <c r="K25" s="85"/>
      <c r="L25" s="85"/>
      <c r="M25" s="85"/>
      <c r="N25" s="85"/>
    </row>
    <row r="26" spans="1:14" ht="13.2" customHeight="1" x14ac:dyDescent="0.25">
      <c r="A26" s="85"/>
      <c r="B26" s="85"/>
      <c r="C26" s="85"/>
      <c r="D26" s="85"/>
      <c r="E26" s="85"/>
      <c r="F26" s="85"/>
      <c r="G26" s="85"/>
      <c r="H26" s="85"/>
      <c r="I26" s="85"/>
      <c r="J26" s="85"/>
      <c r="K26" s="85"/>
      <c r="L26" s="85"/>
      <c r="M26" s="85"/>
      <c r="N26" s="85"/>
    </row>
    <row r="27" spans="1:14" ht="13.2" customHeight="1" x14ac:dyDescent="0.25">
      <c r="A27" s="85"/>
      <c r="B27" s="85"/>
      <c r="C27" s="85"/>
      <c r="D27" s="85"/>
      <c r="E27" s="85"/>
      <c r="F27" s="85"/>
      <c r="G27" s="85"/>
      <c r="H27" s="85"/>
      <c r="I27" s="85"/>
      <c r="J27" s="85"/>
      <c r="K27" s="85"/>
      <c r="L27" s="85"/>
      <c r="M27" s="85"/>
      <c r="N27" s="85"/>
    </row>
    <row r="28" spans="1:14" ht="13.2" customHeight="1" x14ac:dyDescent="0.25">
      <c r="A28" s="85"/>
      <c r="B28" s="85"/>
      <c r="C28" s="85"/>
      <c r="D28" s="85"/>
      <c r="E28" s="85"/>
      <c r="F28" s="85"/>
      <c r="G28" s="85"/>
      <c r="H28" s="85"/>
      <c r="I28" s="85"/>
      <c r="J28" s="85"/>
      <c r="K28" s="85"/>
      <c r="L28" s="85"/>
      <c r="M28" s="85"/>
      <c r="N28" s="85"/>
    </row>
    <row r="29" spans="1:14" ht="13.2" customHeight="1" x14ac:dyDescent="0.25">
      <c r="A29" s="85"/>
      <c r="B29" s="85"/>
      <c r="C29" s="85"/>
      <c r="D29" s="85"/>
      <c r="E29" s="85"/>
      <c r="F29" s="85"/>
      <c r="G29" s="85"/>
      <c r="H29" s="85"/>
      <c r="I29" s="85"/>
      <c r="J29" s="85"/>
      <c r="K29" s="85"/>
      <c r="L29" s="85"/>
      <c r="M29" s="85"/>
      <c r="N29" s="85"/>
    </row>
    <row r="30" spans="1:14" ht="13.2" customHeight="1" x14ac:dyDescent="0.25">
      <c r="A30" s="85"/>
      <c r="B30" s="85"/>
      <c r="C30" s="85"/>
      <c r="D30" s="85"/>
      <c r="E30" s="85"/>
      <c r="F30" s="85"/>
      <c r="G30" s="85"/>
      <c r="H30" s="85"/>
      <c r="I30" s="85"/>
      <c r="J30" s="85"/>
      <c r="K30" s="85"/>
      <c r="L30" s="85"/>
      <c r="M30" s="85"/>
      <c r="N30" s="85"/>
    </row>
    <row r="31" spans="1:14" ht="13.2" customHeight="1" x14ac:dyDescent="0.25">
      <c r="A31" s="85"/>
      <c r="B31" s="85"/>
      <c r="C31" s="85"/>
      <c r="D31" s="85"/>
      <c r="E31" s="85"/>
      <c r="F31" s="85"/>
      <c r="G31" s="85"/>
      <c r="H31" s="85"/>
      <c r="I31" s="85"/>
      <c r="J31" s="85"/>
      <c r="K31" s="85"/>
      <c r="L31" s="85"/>
      <c r="M31" s="85"/>
      <c r="N31" s="85"/>
    </row>
    <row r="32" spans="1:14" ht="13.2" customHeight="1" x14ac:dyDescent="0.25">
      <c r="A32" s="85"/>
      <c r="B32" s="85"/>
      <c r="C32" s="85"/>
      <c r="D32" s="85"/>
      <c r="E32" s="85"/>
      <c r="F32" s="85"/>
      <c r="G32" s="85"/>
      <c r="H32" s="85"/>
      <c r="I32" s="85"/>
      <c r="J32" s="85"/>
      <c r="K32" s="85"/>
      <c r="L32" s="85"/>
      <c r="M32" s="85"/>
      <c r="N32" s="85"/>
    </row>
    <row r="33" spans="1:14" ht="13.2" customHeight="1" x14ac:dyDescent="0.25">
      <c r="A33" s="85"/>
      <c r="B33" s="85"/>
      <c r="C33" s="85"/>
      <c r="D33" s="85"/>
      <c r="E33" s="85"/>
      <c r="F33" s="85"/>
      <c r="G33" s="85"/>
      <c r="H33" s="85"/>
      <c r="I33" s="85"/>
      <c r="J33" s="85"/>
      <c r="K33" s="85"/>
      <c r="L33" s="85"/>
      <c r="M33" s="85"/>
      <c r="N33" s="85"/>
    </row>
    <row r="34" spans="1:14" ht="13.2" customHeight="1" x14ac:dyDescent="0.25">
      <c r="A34" s="85"/>
      <c r="B34" s="85"/>
      <c r="C34" s="85"/>
      <c r="D34" s="85"/>
      <c r="E34" s="85"/>
      <c r="F34" s="85"/>
      <c r="G34" s="85"/>
      <c r="H34" s="85"/>
      <c r="I34" s="85"/>
      <c r="J34" s="85"/>
      <c r="K34" s="85"/>
      <c r="L34" s="85"/>
      <c r="M34" s="85"/>
      <c r="N34" s="85"/>
    </row>
    <row r="35" spans="1:14" ht="13.2" customHeight="1" x14ac:dyDescent="0.25">
      <c r="A35" s="85"/>
      <c r="B35" s="85"/>
      <c r="C35" s="85"/>
      <c r="D35" s="85"/>
      <c r="E35" s="85"/>
      <c r="F35" s="85"/>
      <c r="G35" s="85"/>
      <c r="H35" s="85"/>
      <c r="I35" s="85"/>
      <c r="J35" s="85"/>
      <c r="K35" s="85"/>
      <c r="L35" s="85"/>
      <c r="M35" s="85"/>
      <c r="N35" s="85"/>
    </row>
    <row r="36" spans="1:14" ht="13.2" customHeight="1" x14ac:dyDescent="0.25">
      <c r="A36" s="85"/>
      <c r="B36" s="85"/>
      <c r="C36" s="85"/>
      <c r="D36" s="85"/>
      <c r="E36" s="85"/>
      <c r="F36" s="85"/>
      <c r="G36" s="85"/>
      <c r="H36" s="85"/>
      <c r="I36" s="85"/>
      <c r="J36" s="85"/>
      <c r="K36" s="85"/>
      <c r="L36" s="85"/>
      <c r="M36" s="85"/>
      <c r="N36" s="85"/>
    </row>
    <row r="37" spans="1:14" ht="13.2" customHeight="1" x14ac:dyDescent="0.25">
      <c r="A37" s="85"/>
      <c r="B37" s="85"/>
      <c r="C37" s="85"/>
      <c r="D37" s="85"/>
      <c r="E37" s="85"/>
      <c r="F37" s="85"/>
      <c r="G37" s="85"/>
      <c r="H37" s="85"/>
      <c r="I37" s="85"/>
      <c r="J37" s="85"/>
      <c r="K37" s="85"/>
      <c r="L37" s="85"/>
      <c r="M37" s="85"/>
      <c r="N37" s="85"/>
    </row>
    <row r="38" spans="1:14" ht="13.2" customHeight="1" x14ac:dyDescent="0.25">
      <c r="A38" s="85"/>
      <c r="B38" s="85"/>
      <c r="C38" s="85"/>
      <c r="D38" s="85"/>
      <c r="E38" s="85"/>
      <c r="F38" s="85"/>
      <c r="G38" s="85"/>
      <c r="H38" s="85"/>
      <c r="I38" s="85"/>
      <c r="J38" s="85"/>
      <c r="K38" s="85"/>
      <c r="L38" s="85"/>
      <c r="M38" s="85"/>
      <c r="N38" s="85"/>
    </row>
    <row r="39" spans="1:14" ht="13.2" customHeight="1" x14ac:dyDescent="0.25">
      <c r="A39" s="85"/>
      <c r="B39" s="85"/>
      <c r="C39" s="85"/>
      <c r="D39" s="85"/>
      <c r="E39" s="85"/>
      <c r="F39" s="85"/>
      <c r="G39" s="85"/>
      <c r="H39" s="85"/>
      <c r="I39" s="85"/>
      <c r="J39" s="85"/>
      <c r="K39" s="85"/>
      <c r="L39" s="85"/>
      <c r="M39" s="85"/>
      <c r="N39" s="85"/>
    </row>
    <row r="40" spans="1:14" ht="13.2" customHeight="1" x14ac:dyDescent="0.25">
      <c r="A40" s="85"/>
      <c r="B40" s="85"/>
      <c r="C40" s="85"/>
      <c r="D40" s="85"/>
      <c r="E40" s="85"/>
      <c r="F40" s="85"/>
      <c r="G40" s="85"/>
      <c r="H40" s="85"/>
      <c r="I40" s="85"/>
      <c r="J40" s="85"/>
      <c r="K40" s="85"/>
      <c r="L40" s="85"/>
      <c r="M40" s="85"/>
      <c r="N40" s="85"/>
    </row>
    <row r="41" spans="1:14" ht="13.2" customHeight="1" x14ac:dyDescent="0.25">
      <c r="A41" s="85"/>
      <c r="B41" s="85"/>
      <c r="C41" s="85"/>
      <c r="D41" s="85"/>
      <c r="E41" s="85"/>
      <c r="F41" s="85"/>
      <c r="G41" s="85"/>
      <c r="H41" s="85"/>
      <c r="I41" s="85"/>
      <c r="J41" s="85"/>
      <c r="K41" s="85"/>
      <c r="L41" s="85"/>
      <c r="M41" s="85"/>
      <c r="N41" s="85"/>
    </row>
    <row r="42" spans="1:14" ht="13.2" customHeight="1" x14ac:dyDescent="0.25">
      <c r="A42" s="85"/>
      <c r="B42" s="85"/>
      <c r="C42" s="85"/>
      <c r="D42" s="85"/>
      <c r="E42" s="85"/>
      <c r="F42" s="85"/>
      <c r="G42" s="85"/>
      <c r="H42" s="85"/>
      <c r="I42" s="85"/>
      <c r="J42" s="85"/>
      <c r="K42" s="85"/>
      <c r="L42" s="85"/>
      <c r="M42" s="85"/>
      <c r="N42" s="85"/>
    </row>
    <row r="43" spans="1:14" ht="13.2" customHeight="1" x14ac:dyDescent="0.25">
      <c r="A43" s="85"/>
      <c r="B43" s="85"/>
      <c r="C43" s="85"/>
      <c r="D43" s="85"/>
      <c r="E43" s="85"/>
      <c r="F43" s="85"/>
      <c r="G43" s="85"/>
      <c r="H43" s="85"/>
      <c r="I43" s="85"/>
      <c r="J43" s="85"/>
      <c r="K43" s="85"/>
      <c r="L43" s="85"/>
      <c r="M43" s="85"/>
      <c r="N43" s="85"/>
    </row>
    <row r="44" spans="1:14" ht="13.2" customHeight="1" x14ac:dyDescent="0.25">
      <c r="A44" s="85"/>
      <c r="B44" s="85"/>
      <c r="C44" s="85"/>
      <c r="D44" s="85"/>
      <c r="E44" s="85"/>
      <c r="F44" s="85"/>
      <c r="G44" s="85"/>
      <c r="H44" s="85"/>
      <c r="I44" s="85"/>
      <c r="J44" s="85"/>
      <c r="K44" s="85"/>
      <c r="L44" s="85"/>
      <c r="M44" s="85"/>
      <c r="N44" s="85"/>
    </row>
    <row r="45" spans="1:14" ht="13.2" customHeight="1" x14ac:dyDescent="0.25">
      <c r="A45" s="85"/>
      <c r="B45" s="85"/>
      <c r="C45" s="85"/>
      <c r="D45" s="85"/>
      <c r="E45" s="85"/>
      <c r="F45" s="85"/>
      <c r="G45" s="85"/>
      <c r="H45" s="85"/>
      <c r="I45" s="85"/>
      <c r="J45" s="85"/>
      <c r="K45" s="85"/>
      <c r="L45" s="85"/>
      <c r="M45" s="85"/>
      <c r="N45" s="85"/>
    </row>
  </sheetData>
  <pageMargins left="0.7" right="0.7" top="0.75" bottom="0.75" header="0.511811023622047" footer="0.511811023622047"/>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4"/>
  <sheetViews>
    <sheetView tabSelected="1" zoomScale="90" zoomScaleNormal="90" workbookViewId="0">
      <pane ySplit="3" topLeftCell="A51" activePane="bottomLeft" state="frozen"/>
      <selection pane="bottomLeft" activeCell="M72" sqref="M72"/>
    </sheetView>
  </sheetViews>
  <sheetFormatPr defaultColWidth="12.5546875" defaultRowHeight="13.8" x14ac:dyDescent="0.3"/>
  <cols>
    <col min="1" max="1" width="31.5546875" style="1" customWidth="1"/>
    <col min="2" max="2" width="38.33203125" style="2" customWidth="1"/>
    <col min="3" max="3" width="13.6640625" style="3" customWidth="1"/>
    <col min="4" max="4" width="14.5546875" style="3" customWidth="1"/>
    <col min="5" max="5" width="14.33203125" style="1" customWidth="1"/>
    <col min="6" max="6" width="21.6640625" style="1" customWidth="1"/>
    <col min="7" max="7" width="34.5546875" style="1" customWidth="1"/>
    <col min="8" max="8" width="5.33203125" customWidth="1"/>
    <col min="9" max="9" width="15.44140625" style="4" customWidth="1"/>
    <col min="10" max="10" width="5.6640625" customWidth="1"/>
    <col min="11" max="11" width="15.6640625" style="4" customWidth="1"/>
    <col min="12" max="12" width="5" customWidth="1"/>
    <col min="13" max="13" width="16" style="4" customWidth="1"/>
    <col min="14" max="14" width="16.33203125" customWidth="1"/>
    <col min="16" max="17" width="40.6640625" hidden="1" customWidth="1"/>
    <col min="18" max="20" width="12.5546875" hidden="1"/>
  </cols>
  <sheetData>
    <row r="1" spans="1:20" s="11" customFormat="1" ht="15.75" customHeight="1" x14ac:dyDescent="0.3">
      <c r="A1" s="5"/>
      <c r="B1" s="6"/>
      <c r="C1" s="7"/>
      <c r="D1" s="7"/>
      <c r="E1" s="8"/>
      <c r="F1" s="8"/>
      <c r="G1" s="8"/>
      <c r="H1" s="9"/>
      <c r="I1" s="10"/>
      <c r="K1" s="12"/>
      <c r="M1" s="12"/>
    </row>
    <row r="2" spans="1:20" s="15" customFormat="1" ht="27.75" customHeight="1" x14ac:dyDescent="0.25">
      <c r="A2" s="100" t="s">
        <v>12</v>
      </c>
      <c r="B2" s="96" t="s">
        <v>13</v>
      </c>
      <c r="C2" s="96" t="s">
        <v>14</v>
      </c>
      <c r="D2" s="96" t="s">
        <v>15</v>
      </c>
      <c r="E2" s="96" t="s">
        <v>16</v>
      </c>
      <c r="F2" s="96" t="s">
        <v>17</v>
      </c>
      <c r="G2" s="96" t="s">
        <v>18</v>
      </c>
      <c r="H2" s="97" t="s">
        <v>19</v>
      </c>
      <c r="I2" s="97"/>
      <c r="J2" s="98" t="s">
        <v>20</v>
      </c>
      <c r="K2" s="98"/>
      <c r="L2" s="99" t="s">
        <v>21</v>
      </c>
      <c r="M2" s="99"/>
      <c r="N2" s="92" t="s">
        <v>22</v>
      </c>
      <c r="O2" s="13"/>
      <c r="P2" s="14" t="s">
        <v>23</v>
      </c>
      <c r="Q2" s="14" t="s">
        <v>24</v>
      </c>
      <c r="R2" s="14" t="s">
        <v>15</v>
      </c>
      <c r="S2" s="14" t="s">
        <v>25</v>
      </c>
      <c r="T2" s="14" t="s">
        <v>26</v>
      </c>
    </row>
    <row r="3" spans="1:20" s="15" customFormat="1" ht="14.4" x14ac:dyDescent="0.25">
      <c r="A3" s="100"/>
      <c r="B3" s="96"/>
      <c r="C3" s="96"/>
      <c r="D3" s="96"/>
      <c r="E3" s="96"/>
      <c r="F3" s="96"/>
      <c r="G3" s="96"/>
      <c r="H3" s="42" t="s">
        <v>27</v>
      </c>
      <c r="I3" s="45" t="s">
        <v>28</v>
      </c>
      <c r="J3" s="43" t="s">
        <v>27</v>
      </c>
      <c r="K3" s="46" t="s">
        <v>29</v>
      </c>
      <c r="L3" s="44" t="s">
        <v>27</v>
      </c>
      <c r="M3" s="47" t="s">
        <v>29</v>
      </c>
      <c r="N3" s="92"/>
      <c r="O3" s="13"/>
      <c r="P3" s="13"/>
      <c r="Q3" s="13"/>
      <c r="R3" s="13"/>
      <c r="S3" s="13"/>
      <c r="T3" s="13"/>
    </row>
    <row r="4" spans="1:20" ht="3" customHeight="1" x14ac:dyDescent="0.3">
      <c r="A4" s="48"/>
      <c r="B4" s="49"/>
      <c r="C4" s="50"/>
      <c r="D4" s="50"/>
      <c r="E4" s="51"/>
      <c r="F4" s="51"/>
      <c r="G4" s="51"/>
      <c r="H4" s="52"/>
      <c r="I4" s="53"/>
      <c r="J4" s="52"/>
      <c r="K4" s="53"/>
      <c r="L4" s="52"/>
      <c r="M4" s="53"/>
      <c r="N4" s="16"/>
      <c r="O4" s="16"/>
      <c r="P4" s="16"/>
      <c r="Q4" s="16"/>
      <c r="R4" s="16"/>
      <c r="S4" s="16"/>
      <c r="T4" s="16"/>
    </row>
    <row r="5" spans="1:20" ht="46.95" customHeight="1" thickBot="1" x14ac:dyDescent="0.3">
      <c r="A5" s="93" t="s">
        <v>30</v>
      </c>
      <c r="B5" s="94" t="s">
        <v>31</v>
      </c>
      <c r="C5" s="54" t="str">
        <f t="shared" ref="C5:D10" si="0">Q5</f>
        <v xml:space="preserve">Guidance, Counseling and Testing </v>
      </c>
      <c r="D5" s="54" t="str">
        <f t="shared" si="0"/>
        <v>01-Professional Salaries</v>
      </c>
      <c r="E5" s="54" t="s">
        <v>32</v>
      </c>
      <c r="F5" s="54" t="s">
        <v>33</v>
      </c>
      <c r="G5" s="55" t="s">
        <v>34</v>
      </c>
      <c r="H5" s="39">
        <v>94</v>
      </c>
      <c r="I5" s="40">
        <v>8533790</v>
      </c>
      <c r="J5" s="41">
        <v>94</v>
      </c>
      <c r="K5" s="40">
        <v>8533790</v>
      </c>
      <c r="L5" s="41">
        <v>94</v>
      </c>
      <c r="M5" s="40">
        <v>8533790</v>
      </c>
      <c r="P5" t="str">
        <f t="shared" ref="P5:P36" si="1">_xlfn.CONCAT(F5,"-",E5)</f>
        <v>Guidance and Psychological-Salaries - Other</v>
      </c>
      <c r="Q5" t="str">
        <f>IFERROR(VLOOKUP($P5,'Short Crosswalk'!$A$1:$G$29,4,0),"")</f>
        <v xml:space="preserve">Guidance, Counseling and Testing </v>
      </c>
      <c r="R5" t="str">
        <f>IFERROR(VLOOKUP($P5,'Short Crosswalk'!$A$1:$G$29,7,0),"")</f>
        <v>01-Professional Salaries</v>
      </c>
      <c r="S5" t="str">
        <f t="shared" ref="S5:S36" si="2">_xlfn.CONCAT(Q5," ", R5)</f>
        <v>Guidance, Counseling and Testing  01-Professional Salaries</v>
      </c>
      <c r="T5">
        <f t="shared" ref="T5:T36" si="3">IFERROR(VALUE(LEFT(D5,2)),"")</f>
        <v>1</v>
      </c>
    </row>
    <row r="6" spans="1:20" ht="24.45" customHeight="1" thickBot="1" x14ac:dyDescent="0.3">
      <c r="A6" s="93"/>
      <c r="B6" s="94"/>
      <c r="C6" s="54" t="str">
        <f t="shared" si="0"/>
        <v xml:space="preserve">Guidance, Counseling and Testing </v>
      </c>
      <c r="D6" s="54" t="str">
        <f t="shared" si="0"/>
        <v>04-Contracted Services</v>
      </c>
      <c r="E6" s="54" t="s">
        <v>35</v>
      </c>
      <c r="F6" s="54" t="s">
        <v>33</v>
      </c>
      <c r="G6" s="55" t="s">
        <v>36</v>
      </c>
      <c r="H6" s="57"/>
      <c r="I6" s="40"/>
      <c r="J6" s="57"/>
      <c r="K6" s="40"/>
      <c r="L6" s="57"/>
      <c r="M6" s="40"/>
      <c r="P6" t="str">
        <f t="shared" si="1"/>
        <v>Guidance and Psychological-Contractual Services</v>
      </c>
      <c r="Q6" t="str">
        <f>IFERROR(VLOOKUP($P6,'Short Crosswalk'!$A$1:$G$29,4,0),"")</f>
        <v xml:space="preserve">Guidance, Counseling and Testing </v>
      </c>
      <c r="R6" t="str">
        <f>IFERROR(VLOOKUP($P6,'Short Crosswalk'!$A$1:$G$29,7,0),"")</f>
        <v>04-Contracted Services</v>
      </c>
      <c r="S6" t="str">
        <f t="shared" si="2"/>
        <v>Guidance, Counseling and Testing  04-Contracted Services</v>
      </c>
      <c r="T6">
        <f t="shared" si="3"/>
        <v>4</v>
      </c>
    </row>
    <row r="7" spans="1:20" ht="41.4" thickBot="1" x14ac:dyDescent="0.3">
      <c r="A7" s="93"/>
      <c r="B7" s="94"/>
      <c r="C7" s="54" t="str">
        <f t="shared" si="0"/>
        <v xml:space="preserve">Instructional Materials, Equipment and Technology </v>
      </c>
      <c r="D7" s="54" t="str">
        <f t="shared" si="0"/>
        <v>05-Supplies and Materials</v>
      </c>
      <c r="E7" s="54" t="s">
        <v>37</v>
      </c>
      <c r="F7" s="54" t="s">
        <v>38</v>
      </c>
      <c r="G7" s="55" t="s">
        <v>39</v>
      </c>
      <c r="H7" s="57"/>
      <c r="I7" s="40"/>
      <c r="J7" s="57"/>
      <c r="K7" s="40"/>
      <c r="L7" s="57"/>
      <c r="M7" s="40"/>
      <c r="P7" t="str">
        <f t="shared" si="1"/>
        <v>Instructional Materials, Equip., and Tech.-Supplies and Materials</v>
      </c>
      <c r="Q7" t="str">
        <f>IFERROR(VLOOKUP($P7,'Short Crosswalk'!$A$1:$G$29,4,0),"")</f>
        <v xml:space="preserve">Instructional Materials, Equipment and Technology </v>
      </c>
      <c r="R7" t="str">
        <f>IFERROR(VLOOKUP($P7,'Short Crosswalk'!$A$1:$G$29,7,0),"")</f>
        <v>05-Supplies and Materials</v>
      </c>
      <c r="S7" t="str">
        <f t="shared" si="2"/>
        <v>Instructional Materials, Equipment and Technology  05-Supplies and Materials</v>
      </c>
      <c r="T7">
        <f t="shared" si="3"/>
        <v>5</v>
      </c>
    </row>
    <row r="8" spans="1:20" ht="25.5" customHeight="1" x14ac:dyDescent="0.25">
      <c r="A8" s="93"/>
      <c r="B8" s="94"/>
      <c r="C8" s="54" t="str">
        <f t="shared" si="0"/>
        <v>Professional Development</v>
      </c>
      <c r="D8" s="54" t="str">
        <f t="shared" si="0"/>
        <v>04-Contracted Services</v>
      </c>
      <c r="E8" s="54" t="s">
        <v>35</v>
      </c>
      <c r="F8" s="54" t="s">
        <v>40</v>
      </c>
      <c r="G8" s="55" t="s">
        <v>41</v>
      </c>
      <c r="H8" s="57"/>
      <c r="I8" s="40"/>
      <c r="J8" s="57"/>
      <c r="K8" s="40"/>
      <c r="L8" s="57"/>
      <c r="M8" s="40"/>
      <c r="P8" t="str">
        <f t="shared" si="1"/>
        <v>Professional Development-Contractual Services</v>
      </c>
      <c r="Q8" t="str">
        <f>IFERROR(VLOOKUP($P8,'Short Crosswalk'!$A$1:$G$29,4,0),"")</f>
        <v>Professional Development</v>
      </c>
      <c r="R8" t="str">
        <f>IFERROR(VLOOKUP($P8,'Short Crosswalk'!$A$1:$G$29,7,0),"")</f>
        <v>04-Contracted Services</v>
      </c>
      <c r="S8" t="str">
        <f t="shared" si="2"/>
        <v>Professional Development 04-Contracted Services</v>
      </c>
      <c r="T8">
        <f t="shared" si="3"/>
        <v>4</v>
      </c>
    </row>
    <row r="9" spans="1:20" ht="27" customHeight="1" x14ac:dyDescent="0.25">
      <c r="A9" s="93"/>
      <c r="B9" s="94"/>
      <c r="C9" s="54" t="str">
        <f t="shared" si="0"/>
        <v xml:space="preserve">Operations and Maintenance </v>
      </c>
      <c r="D9" s="54" t="str">
        <f t="shared" si="0"/>
        <v>05-Supplies and Materials</v>
      </c>
      <c r="E9" s="54" t="s">
        <v>37</v>
      </c>
      <c r="F9" s="54" t="s">
        <v>42</v>
      </c>
      <c r="G9" s="58" t="s">
        <v>43</v>
      </c>
      <c r="H9" s="57"/>
      <c r="I9" s="40"/>
      <c r="J9" s="57"/>
      <c r="K9" s="40"/>
      <c r="L9" s="57"/>
      <c r="M9" s="40"/>
      <c r="P9" t="str">
        <f t="shared" si="1"/>
        <v>Operations and Maintenance-Supplies and Materials</v>
      </c>
      <c r="Q9" t="str">
        <f>IFERROR(VLOOKUP($P9,'Short Crosswalk'!$A$1:$G$29,4,0),"")</f>
        <v xml:space="preserve">Operations and Maintenance </v>
      </c>
      <c r="R9" t="str">
        <f>IFERROR(VLOOKUP($P9,'Short Crosswalk'!$A$1:$G$29,7,0),"")</f>
        <v>05-Supplies and Materials</v>
      </c>
      <c r="S9" t="str">
        <f t="shared" si="2"/>
        <v>Operations and Maintenance  05-Supplies and Materials</v>
      </c>
      <c r="T9">
        <f t="shared" si="3"/>
        <v>5</v>
      </c>
    </row>
    <row r="10" spans="1:20" ht="23.7" customHeight="1" x14ac:dyDescent="0.25">
      <c r="A10" s="93"/>
      <c r="B10" s="94"/>
      <c r="C10" s="54" t="str">
        <f t="shared" si="0"/>
        <v xml:space="preserve">Benefits and Fixed Charges </v>
      </c>
      <c r="D10" s="54" t="str">
        <f t="shared" si="0"/>
        <v>04-Contracted Services</v>
      </c>
      <c r="E10" s="54" t="s">
        <v>35</v>
      </c>
      <c r="F10" s="54" t="s">
        <v>44</v>
      </c>
      <c r="G10" s="58" t="s">
        <v>45</v>
      </c>
      <c r="H10" s="57"/>
      <c r="I10" s="84"/>
      <c r="J10" s="57"/>
      <c r="K10" s="84"/>
      <c r="L10" s="57"/>
      <c r="M10" s="84"/>
      <c r="P10" t="str">
        <f t="shared" si="1"/>
        <v>Benefits and Fixed Charges -Contractual Services</v>
      </c>
      <c r="Q10" t="str">
        <f>IFERROR(VLOOKUP($P10,'Short Crosswalk'!$A$1:$G$29,4,0),"")</f>
        <v xml:space="preserve">Benefits and Fixed Charges </v>
      </c>
      <c r="R10" t="str">
        <f>IFERROR(VLOOKUP($P10,'Short Crosswalk'!$A$1:$G$29,7,0),"")</f>
        <v>04-Contracted Services</v>
      </c>
      <c r="S10" t="str">
        <f t="shared" si="2"/>
        <v>Benefits and Fixed Charges  04-Contracted Services</v>
      </c>
      <c r="T10">
        <f t="shared" si="3"/>
        <v>4</v>
      </c>
    </row>
    <row r="11" spans="1:20" ht="13.5" customHeight="1" x14ac:dyDescent="0.3">
      <c r="A11" s="60"/>
      <c r="B11" s="61"/>
      <c r="C11" s="62"/>
      <c r="D11" s="62"/>
      <c r="E11" s="62"/>
      <c r="F11" s="62"/>
      <c r="G11" s="63" t="s">
        <v>46</v>
      </c>
      <c r="H11" s="64">
        <f>H5</f>
        <v>94</v>
      </c>
      <c r="I11" s="65">
        <f>SUM(I5:I10)</f>
        <v>8533790</v>
      </c>
      <c r="J11" s="64">
        <f>J5</f>
        <v>94</v>
      </c>
      <c r="K11" s="65">
        <f>SUM(K5:K10)</f>
        <v>8533790</v>
      </c>
      <c r="L11" s="64">
        <f>L5</f>
        <v>94</v>
      </c>
      <c r="M11" s="65">
        <f>SUM(M5:M10)</f>
        <v>8533790</v>
      </c>
      <c r="N11" s="66">
        <f>SUM(I11+K11+M11)</f>
        <v>25601370</v>
      </c>
      <c r="P11" t="str">
        <f t="shared" si="1"/>
        <v>-</v>
      </c>
      <c r="Q11" t="str">
        <f>IFERROR(VLOOKUP($P11,'Short Crosswalk'!$A$1:$G$29,4,0),"")</f>
        <v/>
      </c>
      <c r="R11" t="str">
        <f>IFERROR(VLOOKUP($P11,'Short Crosswalk'!$A$1:$G$29,7,0),"")</f>
        <v/>
      </c>
      <c r="S11" t="str">
        <f t="shared" si="2"/>
        <v xml:space="preserve"> </v>
      </c>
      <c r="T11" t="str">
        <f t="shared" si="3"/>
        <v/>
      </c>
    </row>
    <row r="12" spans="1:20" ht="26.7" customHeight="1" x14ac:dyDescent="0.25">
      <c r="A12" s="95" t="s">
        <v>47</v>
      </c>
      <c r="B12" s="94" t="s">
        <v>48</v>
      </c>
      <c r="C12" s="54" t="str">
        <f t="shared" ref="C12:D16" si="4">Q12</f>
        <v>Instruction</v>
      </c>
      <c r="D12" s="54" t="str">
        <f t="shared" si="4"/>
        <v>01-Professional Salaries</v>
      </c>
      <c r="E12" s="54" t="s">
        <v>49</v>
      </c>
      <c r="F12" s="54" t="s">
        <v>50</v>
      </c>
      <c r="G12" s="58" t="s">
        <v>51</v>
      </c>
      <c r="H12" s="41"/>
      <c r="I12" s="40"/>
      <c r="J12" s="41"/>
      <c r="K12" s="40"/>
      <c r="L12" s="41"/>
      <c r="M12" s="40"/>
      <c r="P12" t="str">
        <f t="shared" si="1"/>
        <v>Instruction Leadership-Salaries - Instructional</v>
      </c>
      <c r="Q12" t="str">
        <f>IFERROR(VLOOKUP($P12,'Short Crosswalk'!$A$1:$G$29,4,0),"")</f>
        <v>Instruction</v>
      </c>
      <c r="R12" t="str">
        <f>IFERROR(VLOOKUP($P12,'Short Crosswalk'!$A$1:$G$29,7,0),"")</f>
        <v>01-Professional Salaries</v>
      </c>
      <c r="S12" t="str">
        <f t="shared" si="2"/>
        <v>Instruction 01-Professional Salaries</v>
      </c>
      <c r="T12">
        <f t="shared" si="3"/>
        <v>1</v>
      </c>
    </row>
    <row r="13" spans="1:20" ht="37.5" customHeight="1" x14ac:dyDescent="0.25">
      <c r="A13" s="95"/>
      <c r="B13" s="94"/>
      <c r="C13" s="54" t="str">
        <f t="shared" si="4"/>
        <v>Teachers</v>
      </c>
      <c r="D13" s="54" t="str">
        <f t="shared" si="4"/>
        <v>01-Professional Salaries</v>
      </c>
      <c r="E13" s="54" t="s">
        <v>49</v>
      </c>
      <c r="F13" s="54" t="s">
        <v>52</v>
      </c>
      <c r="G13" s="58" t="s">
        <v>53</v>
      </c>
      <c r="H13" s="41">
        <v>3</v>
      </c>
      <c r="I13" s="40">
        <v>163526</v>
      </c>
      <c r="J13" s="41">
        <v>9</v>
      </c>
      <c r="K13" s="40">
        <v>610446</v>
      </c>
      <c r="L13" s="41">
        <v>13</v>
      </c>
      <c r="M13" s="40">
        <v>895078</v>
      </c>
      <c r="P13" t="str">
        <f t="shared" si="1"/>
        <v>Classroom &amp; Specialist Teachers-Salaries - Instructional</v>
      </c>
      <c r="Q13" t="str">
        <f>IFERROR(VLOOKUP($P13,'Short Crosswalk'!$A$1:$G$29,4,0),"")</f>
        <v>Teachers</v>
      </c>
      <c r="R13" t="str">
        <f>IFERROR(VLOOKUP($P13,'Short Crosswalk'!$A$1:$G$29,7,0),"")</f>
        <v>01-Professional Salaries</v>
      </c>
      <c r="S13" t="str">
        <f t="shared" si="2"/>
        <v>Teachers 01-Professional Salaries</v>
      </c>
      <c r="T13">
        <f t="shared" si="3"/>
        <v>1</v>
      </c>
    </row>
    <row r="14" spans="1:20" ht="33" customHeight="1" x14ac:dyDescent="0.25">
      <c r="A14" s="95"/>
      <c r="B14" s="94"/>
      <c r="C14" s="54" t="str">
        <f t="shared" si="4"/>
        <v xml:space="preserve">Instructional Materials, Equipment and Technology </v>
      </c>
      <c r="D14" s="54" t="str">
        <f t="shared" si="4"/>
        <v>05-Supplies and Materials</v>
      </c>
      <c r="E14" s="54" t="s">
        <v>37</v>
      </c>
      <c r="F14" s="54" t="s">
        <v>38</v>
      </c>
      <c r="G14" s="58" t="s">
        <v>54</v>
      </c>
      <c r="H14" s="57"/>
      <c r="I14" s="40">
        <v>7868796</v>
      </c>
      <c r="J14" s="57"/>
      <c r="K14" s="40">
        <v>6371948</v>
      </c>
      <c r="L14" s="57"/>
      <c r="M14" s="40">
        <v>6719234</v>
      </c>
      <c r="P14" t="str">
        <f t="shared" si="1"/>
        <v>Instructional Materials, Equip., and Tech.-Supplies and Materials</v>
      </c>
      <c r="Q14" t="str">
        <f>IFERROR(VLOOKUP($P14,'Short Crosswalk'!$A$1:$G$29,4,0),"")</f>
        <v xml:space="preserve">Instructional Materials, Equipment and Technology </v>
      </c>
      <c r="R14" t="str">
        <f>IFERROR(VLOOKUP($P14,'Short Crosswalk'!$A$1:$G$29,7,0),"")</f>
        <v>05-Supplies and Materials</v>
      </c>
      <c r="S14" t="str">
        <f t="shared" si="2"/>
        <v>Instructional Materials, Equipment and Technology  05-Supplies and Materials</v>
      </c>
      <c r="T14">
        <f t="shared" si="3"/>
        <v>5</v>
      </c>
    </row>
    <row r="15" spans="1:20" ht="24" customHeight="1" x14ac:dyDescent="0.25">
      <c r="A15" s="95"/>
      <c r="B15" s="94"/>
      <c r="C15" s="54" t="str">
        <f t="shared" si="4"/>
        <v>Professional Development</v>
      </c>
      <c r="D15" s="54" t="str">
        <f t="shared" si="4"/>
        <v>04-Contracted Services</v>
      </c>
      <c r="E15" s="54" t="s">
        <v>35</v>
      </c>
      <c r="F15" s="54" t="s">
        <v>40</v>
      </c>
      <c r="G15" s="58" t="s">
        <v>55</v>
      </c>
      <c r="H15" s="57"/>
      <c r="I15" s="40">
        <v>773133</v>
      </c>
      <c r="J15" s="57"/>
      <c r="K15" s="40">
        <v>704851</v>
      </c>
      <c r="L15" s="57"/>
      <c r="M15" s="40">
        <v>704851</v>
      </c>
      <c r="P15" t="str">
        <f t="shared" si="1"/>
        <v>Professional Development-Contractual Services</v>
      </c>
      <c r="Q15" t="str">
        <f>IFERROR(VLOOKUP($P15,'Short Crosswalk'!$A$1:$G$29,4,0),"")</f>
        <v>Professional Development</v>
      </c>
      <c r="R15" t="str">
        <f>IFERROR(VLOOKUP($P15,'Short Crosswalk'!$A$1:$G$29,7,0),"")</f>
        <v>04-Contracted Services</v>
      </c>
      <c r="S15" t="str">
        <f t="shared" si="2"/>
        <v>Professional Development 04-Contracted Services</v>
      </c>
      <c r="T15">
        <f t="shared" si="3"/>
        <v>4</v>
      </c>
    </row>
    <row r="16" spans="1:20" ht="24" customHeight="1" x14ac:dyDescent="0.25">
      <c r="A16" s="95"/>
      <c r="B16" s="94"/>
      <c r="C16" s="54" t="str">
        <f t="shared" si="4"/>
        <v xml:space="preserve">Benefits and Fixed Charges </v>
      </c>
      <c r="D16" s="54" t="str">
        <f t="shared" si="4"/>
        <v>04-Contracted Services</v>
      </c>
      <c r="E16" s="54" t="s">
        <v>35</v>
      </c>
      <c r="F16" s="54" t="s">
        <v>44</v>
      </c>
      <c r="G16" s="58" t="s">
        <v>45</v>
      </c>
      <c r="H16" s="57"/>
      <c r="I16" s="84"/>
      <c r="J16" s="57"/>
      <c r="K16" s="84"/>
      <c r="L16" s="57"/>
      <c r="M16" s="84"/>
      <c r="P16" t="str">
        <f t="shared" si="1"/>
        <v>Benefits and Fixed Charges -Contractual Services</v>
      </c>
      <c r="Q16" t="str">
        <f>IFERROR(VLOOKUP($P16,'Short Crosswalk'!$A$1:$G$29,4,0),"")</f>
        <v xml:space="preserve">Benefits and Fixed Charges </v>
      </c>
      <c r="R16" t="str">
        <f>IFERROR(VLOOKUP($P16,'Short Crosswalk'!$A$1:$G$29,7,0),"")</f>
        <v>04-Contracted Services</v>
      </c>
      <c r="S16" t="str">
        <f t="shared" si="2"/>
        <v>Benefits and Fixed Charges  04-Contracted Services</v>
      </c>
      <c r="T16">
        <f t="shared" si="3"/>
        <v>4</v>
      </c>
    </row>
    <row r="17" spans="1:20" ht="13.5" customHeight="1" x14ac:dyDescent="0.3">
      <c r="A17" s="60"/>
      <c r="B17" s="61"/>
      <c r="C17" s="62"/>
      <c r="D17" s="62"/>
      <c r="E17" s="62"/>
      <c r="F17" s="62"/>
      <c r="G17" s="63" t="s">
        <v>46</v>
      </c>
      <c r="H17" s="64">
        <f>H12+H13</f>
        <v>3</v>
      </c>
      <c r="I17" s="65">
        <f>SUM(I12:I16)</f>
        <v>8805455</v>
      </c>
      <c r="J17" s="64">
        <f>J12+J13</f>
        <v>9</v>
      </c>
      <c r="K17" s="65">
        <f>SUM(K12:K16)</f>
        <v>7687245</v>
      </c>
      <c r="L17" s="64">
        <f>L12+L13</f>
        <v>13</v>
      </c>
      <c r="M17" s="65">
        <f>SUM(M12:M16)</f>
        <v>8319163</v>
      </c>
      <c r="N17" s="66">
        <f>SUM(I17+K17+M17)</f>
        <v>24811863</v>
      </c>
      <c r="P17" t="str">
        <f t="shared" si="1"/>
        <v>-</v>
      </c>
      <c r="Q17" t="str">
        <f>IFERROR(VLOOKUP($P17,'Short Crosswalk'!$A$1:$G$29,4,0),"")</f>
        <v/>
      </c>
      <c r="R17" t="str">
        <f>IFERROR(VLOOKUP($P17,'Short Crosswalk'!$A$1:$G$29,7,0),"")</f>
        <v/>
      </c>
      <c r="S17" t="str">
        <f t="shared" si="2"/>
        <v xml:space="preserve"> </v>
      </c>
      <c r="T17" t="str">
        <f t="shared" si="3"/>
        <v/>
      </c>
    </row>
    <row r="18" spans="1:20" ht="24" customHeight="1" x14ac:dyDescent="0.25">
      <c r="A18" s="101" t="s">
        <v>56</v>
      </c>
      <c r="B18" s="94" t="s">
        <v>57</v>
      </c>
      <c r="C18" s="54" t="str">
        <f t="shared" ref="C18:D21" si="5">Q18</f>
        <v>Pupil Services</v>
      </c>
      <c r="D18" s="54" t="str">
        <f t="shared" si="5"/>
        <v>03-Other Salaries</v>
      </c>
      <c r="E18" s="54" t="s">
        <v>32</v>
      </c>
      <c r="F18" s="54" t="s">
        <v>58</v>
      </c>
      <c r="G18" s="58" t="s">
        <v>59</v>
      </c>
      <c r="H18" s="41">
        <v>1</v>
      </c>
      <c r="I18" s="40"/>
      <c r="J18" s="41"/>
      <c r="K18" s="40"/>
      <c r="L18" s="41"/>
      <c r="M18" s="40"/>
      <c r="P18" t="str">
        <f t="shared" si="1"/>
        <v>Pupil Services-Salaries - Other</v>
      </c>
      <c r="Q18" t="str">
        <f>IFERROR(VLOOKUP($P18,'Short Crosswalk'!$A$1:$G$29,4,0),"")</f>
        <v>Pupil Services</v>
      </c>
      <c r="R18" t="str">
        <f>IFERROR(VLOOKUP($P18,'Short Crosswalk'!$A$1:$G$29,7,0),"")</f>
        <v>03-Other Salaries</v>
      </c>
      <c r="S18" t="str">
        <f t="shared" si="2"/>
        <v>Pupil Services 03-Other Salaries</v>
      </c>
      <c r="T18">
        <f t="shared" si="3"/>
        <v>3</v>
      </c>
    </row>
    <row r="19" spans="1:20" ht="24" customHeight="1" x14ac:dyDescent="0.25">
      <c r="A19" s="101"/>
      <c r="B19" s="94"/>
      <c r="C19" s="54" t="str">
        <f t="shared" si="5"/>
        <v>Professional Development</v>
      </c>
      <c r="D19" s="54" t="str">
        <f t="shared" si="5"/>
        <v>04-Contracted Services</v>
      </c>
      <c r="E19" s="54" t="s">
        <v>35</v>
      </c>
      <c r="F19" s="54" t="s">
        <v>40</v>
      </c>
      <c r="G19" s="58" t="s">
        <v>60</v>
      </c>
      <c r="H19" s="57"/>
      <c r="I19" s="40"/>
      <c r="J19" s="57"/>
      <c r="K19" s="40"/>
      <c r="L19" s="57"/>
      <c r="M19" s="40"/>
      <c r="P19" t="str">
        <f t="shared" si="1"/>
        <v>Professional Development-Contractual Services</v>
      </c>
      <c r="Q19" t="str">
        <f>IFERROR(VLOOKUP($P19,'Short Crosswalk'!$A$1:$G$29,4,0),"")</f>
        <v>Professional Development</v>
      </c>
      <c r="R19" t="str">
        <f>IFERROR(VLOOKUP($P19,'Short Crosswalk'!$A$1:$G$29,7,0),"")</f>
        <v>04-Contracted Services</v>
      </c>
      <c r="S19" t="str">
        <f t="shared" si="2"/>
        <v>Professional Development 04-Contracted Services</v>
      </c>
      <c r="T19">
        <f t="shared" si="3"/>
        <v>4</v>
      </c>
    </row>
    <row r="20" spans="1:20" ht="47.7" customHeight="1" x14ac:dyDescent="0.25">
      <c r="A20" s="101"/>
      <c r="B20" s="94"/>
      <c r="C20" s="54" t="str">
        <f t="shared" si="5"/>
        <v>Teachers</v>
      </c>
      <c r="D20" s="54" t="str">
        <f t="shared" si="5"/>
        <v>01-Professional Salaries</v>
      </c>
      <c r="E20" s="54" t="s">
        <v>61</v>
      </c>
      <c r="F20" s="54" t="s">
        <v>52</v>
      </c>
      <c r="G20" s="58" t="s">
        <v>62</v>
      </c>
      <c r="H20" s="57"/>
      <c r="I20" s="40"/>
      <c r="J20" s="57"/>
      <c r="K20" s="40"/>
      <c r="L20" s="57"/>
      <c r="M20" s="40"/>
      <c r="P20" t="str">
        <f t="shared" si="1"/>
        <v>Classroom &amp; Specialist Teachers-Stipends</v>
      </c>
      <c r="Q20" t="str">
        <f>IFERROR(VLOOKUP($P20,'Short Crosswalk'!$A$1:$G$29,4,0),"")</f>
        <v>Teachers</v>
      </c>
      <c r="R20" t="str">
        <f>IFERROR(VLOOKUP($P20,'Short Crosswalk'!$A$1:$G$29,7,0),"")</f>
        <v>01-Professional Salaries</v>
      </c>
      <c r="S20" t="str">
        <f t="shared" si="2"/>
        <v>Teachers 01-Professional Salaries</v>
      </c>
      <c r="T20">
        <f t="shared" si="3"/>
        <v>1</v>
      </c>
    </row>
    <row r="21" spans="1:20" ht="27" customHeight="1" x14ac:dyDescent="0.25">
      <c r="A21" s="101"/>
      <c r="B21" s="94"/>
      <c r="C21" s="54" t="str">
        <f t="shared" si="5"/>
        <v xml:space="preserve">Benefits and Fixed Charges </v>
      </c>
      <c r="D21" s="54" t="str">
        <f t="shared" si="5"/>
        <v>04-Contracted Services</v>
      </c>
      <c r="E21" s="54" t="s">
        <v>35</v>
      </c>
      <c r="F21" s="54" t="s">
        <v>44</v>
      </c>
      <c r="G21" s="58" t="s">
        <v>45</v>
      </c>
      <c r="H21" s="57"/>
      <c r="I21" s="84"/>
      <c r="J21" s="57"/>
      <c r="K21" s="84"/>
      <c r="L21" s="57"/>
      <c r="M21" s="84"/>
      <c r="P21" t="str">
        <f t="shared" si="1"/>
        <v>Benefits and Fixed Charges -Contractual Services</v>
      </c>
      <c r="Q21" t="str">
        <f>IFERROR(VLOOKUP($P21,'Short Crosswalk'!$A$1:$G$29,4,0),"")</f>
        <v xml:space="preserve">Benefits and Fixed Charges </v>
      </c>
      <c r="R21" t="str">
        <f>IFERROR(VLOOKUP($P21,'Short Crosswalk'!$A$1:$G$29,7,0),"")</f>
        <v>04-Contracted Services</v>
      </c>
      <c r="S21" t="str">
        <f t="shared" si="2"/>
        <v>Benefits and Fixed Charges  04-Contracted Services</v>
      </c>
      <c r="T21">
        <f t="shared" si="3"/>
        <v>4</v>
      </c>
    </row>
    <row r="22" spans="1:20" ht="13.5" customHeight="1" x14ac:dyDescent="0.3">
      <c r="A22" s="60"/>
      <c r="B22" s="61"/>
      <c r="C22" s="62"/>
      <c r="D22" s="62"/>
      <c r="E22" s="62"/>
      <c r="F22" s="62"/>
      <c r="G22" s="63" t="s">
        <v>46</v>
      </c>
      <c r="H22" s="64">
        <f>H18</f>
        <v>1</v>
      </c>
      <c r="I22" s="65">
        <f>SUM(I18:I21)</f>
        <v>0</v>
      </c>
      <c r="J22" s="64">
        <f>J18</f>
        <v>0</v>
      </c>
      <c r="K22" s="65">
        <f>SUM(K18:K21)</f>
        <v>0</v>
      </c>
      <c r="L22" s="64">
        <f>L18</f>
        <v>0</v>
      </c>
      <c r="M22" s="65">
        <f>SUM(M18:M21)</f>
        <v>0</v>
      </c>
      <c r="N22" s="66">
        <f>SUM(I22+K22+M22)</f>
        <v>0</v>
      </c>
      <c r="P22" t="str">
        <f t="shared" si="1"/>
        <v>-</v>
      </c>
      <c r="Q22" t="str">
        <f>IFERROR(VLOOKUP($P22,'Short Crosswalk'!$A$1:$G$29,4,0),"")</f>
        <v/>
      </c>
      <c r="R22" t="str">
        <f>IFERROR(VLOOKUP($P22,'Short Crosswalk'!$A$1:$G$29,7,0),"")</f>
        <v/>
      </c>
      <c r="S22" t="str">
        <f t="shared" si="2"/>
        <v xml:space="preserve"> </v>
      </c>
      <c r="T22" t="str">
        <f t="shared" si="3"/>
        <v/>
      </c>
    </row>
    <row r="23" spans="1:20" ht="34.5" customHeight="1" x14ac:dyDescent="0.25">
      <c r="A23" s="102" t="s">
        <v>63</v>
      </c>
      <c r="B23" s="94" t="s">
        <v>64</v>
      </c>
      <c r="C23" s="54" t="str">
        <f t="shared" ref="C23:D27" si="6">Q23</f>
        <v>Instruction</v>
      </c>
      <c r="D23" s="54" t="str">
        <f t="shared" si="6"/>
        <v>01-Professional Salaries</v>
      </c>
      <c r="E23" s="54" t="s">
        <v>49</v>
      </c>
      <c r="F23" s="54" t="s">
        <v>50</v>
      </c>
      <c r="G23" s="58" t="s">
        <v>65</v>
      </c>
      <c r="H23" s="41"/>
      <c r="I23" s="40"/>
      <c r="J23" s="41"/>
      <c r="K23" s="40"/>
      <c r="L23" s="41"/>
      <c r="M23" s="40"/>
      <c r="P23" t="str">
        <f t="shared" si="1"/>
        <v>Instruction Leadership-Salaries - Instructional</v>
      </c>
      <c r="Q23" t="str">
        <f>IFERROR(VLOOKUP($P23,'Short Crosswalk'!$A$1:$G$29,4,0),"")</f>
        <v>Instruction</v>
      </c>
      <c r="R23" t="str">
        <f>IFERROR(VLOOKUP($P23,'Short Crosswalk'!$A$1:$G$29,7,0),"")</f>
        <v>01-Professional Salaries</v>
      </c>
      <c r="S23" t="str">
        <f t="shared" si="2"/>
        <v>Instruction 01-Professional Salaries</v>
      </c>
      <c r="T23">
        <f t="shared" si="3"/>
        <v>1</v>
      </c>
    </row>
    <row r="24" spans="1:20" ht="37.200000000000003" customHeight="1" x14ac:dyDescent="0.25">
      <c r="A24" s="102"/>
      <c r="B24" s="94"/>
      <c r="C24" s="54" t="str">
        <f t="shared" si="6"/>
        <v>Teachers</v>
      </c>
      <c r="D24" s="54" t="str">
        <f t="shared" si="6"/>
        <v>01-Professional Salaries</v>
      </c>
      <c r="E24" s="54" t="s">
        <v>61</v>
      </c>
      <c r="F24" s="54" t="s">
        <v>52</v>
      </c>
      <c r="G24" s="58" t="s">
        <v>66</v>
      </c>
      <c r="H24" s="57"/>
      <c r="I24" s="40"/>
      <c r="J24" s="57"/>
      <c r="K24" s="40"/>
      <c r="L24" s="57"/>
      <c r="M24" s="40"/>
      <c r="P24" t="str">
        <f t="shared" si="1"/>
        <v>Classroom &amp; Specialist Teachers-Stipends</v>
      </c>
      <c r="Q24" t="str">
        <f>IFERROR(VLOOKUP($P24,'Short Crosswalk'!$A$1:$G$29,4,0),"")</f>
        <v>Teachers</v>
      </c>
      <c r="R24" t="str">
        <f>IFERROR(VLOOKUP($P24,'Short Crosswalk'!$A$1:$G$29,7,0),"")</f>
        <v>01-Professional Salaries</v>
      </c>
      <c r="S24" t="str">
        <f t="shared" si="2"/>
        <v>Teachers 01-Professional Salaries</v>
      </c>
      <c r="T24">
        <f t="shared" si="3"/>
        <v>1</v>
      </c>
    </row>
    <row r="25" spans="1:20" ht="40.799999999999997" x14ac:dyDescent="0.25">
      <c r="A25" s="102"/>
      <c r="B25" s="94"/>
      <c r="C25" s="54" t="str">
        <f t="shared" si="6"/>
        <v xml:space="preserve">Instructional Materials, Equipment and Technology </v>
      </c>
      <c r="D25" s="54" t="str">
        <f t="shared" si="6"/>
        <v>05-Supplies and Materials</v>
      </c>
      <c r="E25" s="54" t="s">
        <v>37</v>
      </c>
      <c r="F25" s="54" t="s">
        <v>38</v>
      </c>
      <c r="G25" s="58" t="s">
        <v>67</v>
      </c>
      <c r="H25" s="57"/>
      <c r="I25" s="40"/>
      <c r="J25" s="57"/>
      <c r="K25" s="40"/>
      <c r="L25" s="57"/>
      <c r="M25" s="40"/>
      <c r="P25" t="str">
        <f t="shared" si="1"/>
        <v>Instructional Materials, Equip., and Tech.-Supplies and Materials</v>
      </c>
      <c r="Q25" t="str">
        <f>IFERROR(VLOOKUP($P25,'Short Crosswalk'!$A$1:$G$29,4,0),"")</f>
        <v xml:space="preserve">Instructional Materials, Equipment and Technology </v>
      </c>
      <c r="R25" t="str">
        <f>IFERROR(VLOOKUP($P25,'Short Crosswalk'!$A$1:$G$29,7,0),"")</f>
        <v>05-Supplies and Materials</v>
      </c>
      <c r="S25" t="str">
        <f t="shared" si="2"/>
        <v>Instructional Materials, Equipment and Technology  05-Supplies and Materials</v>
      </c>
      <c r="T25">
        <f t="shared" si="3"/>
        <v>5</v>
      </c>
    </row>
    <row r="26" spans="1:20" ht="24" customHeight="1" x14ac:dyDescent="0.25">
      <c r="A26" s="102"/>
      <c r="B26" s="94"/>
      <c r="C26" s="54" t="str">
        <f t="shared" si="6"/>
        <v>Professional Development</v>
      </c>
      <c r="D26" s="54" t="str">
        <f t="shared" si="6"/>
        <v>04-Contracted Services</v>
      </c>
      <c r="E26" s="54" t="s">
        <v>35</v>
      </c>
      <c r="F26" s="54" t="s">
        <v>40</v>
      </c>
      <c r="G26" s="58" t="s">
        <v>68</v>
      </c>
      <c r="H26" s="57"/>
      <c r="I26" s="40"/>
      <c r="J26" s="57"/>
      <c r="K26" s="40"/>
      <c r="L26" s="57"/>
      <c r="M26" s="40"/>
      <c r="P26" t="str">
        <f t="shared" si="1"/>
        <v>Professional Development-Contractual Services</v>
      </c>
      <c r="Q26" t="str">
        <f>IFERROR(VLOOKUP($P26,'Short Crosswalk'!$A$1:$G$29,4,0),"")</f>
        <v>Professional Development</v>
      </c>
      <c r="R26" t="str">
        <f>IFERROR(VLOOKUP($P26,'Short Crosswalk'!$A$1:$G$29,7,0),"")</f>
        <v>04-Contracted Services</v>
      </c>
      <c r="S26" t="str">
        <f t="shared" si="2"/>
        <v>Professional Development 04-Contracted Services</v>
      </c>
      <c r="T26">
        <f t="shared" si="3"/>
        <v>4</v>
      </c>
    </row>
    <row r="27" spans="1:20" ht="23.7" customHeight="1" x14ac:dyDescent="0.25">
      <c r="A27" s="102"/>
      <c r="B27" s="94"/>
      <c r="C27" s="54" t="str">
        <f t="shared" si="6"/>
        <v xml:space="preserve">Benefits and Fixed Charges </v>
      </c>
      <c r="D27" s="54" t="str">
        <f t="shared" si="6"/>
        <v>04-Contracted Services</v>
      </c>
      <c r="E27" s="54" t="s">
        <v>35</v>
      </c>
      <c r="F27" s="54" t="s">
        <v>44</v>
      </c>
      <c r="G27" s="58" t="s">
        <v>45</v>
      </c>
      <c r="H27" s="57"/>
      <c r="I27" s="84"/>
      <c r="J27" s="57"/>
      <c r="K27" s="84"/>
      <c r="L27" s="57"/>
      <c r="M27" s="84"/>
      <c r="P27" t="str">
        <f t="shared" si="1"/>
        <v>Benefits and Fixed Charges -Contractual Services</v>
      </c>
      <c r="Q27" t="str">
        <f>IFERROR(VLOOKUP($P27,'Short Crosswalk'!$A$1:$G$29,4,0),"")</f>
        <v xml:space="preserve">Benefits and Fixed Charges </v>
      </c>
      <c r="R27" t="str">
        <f>IFERROR(VLOOKUP($P27,'Short Crosswalk'!$A$1:$G$29,7,0),"")</f>
        <v>04-Contracted Services</v>
      </c>
      <c r="S27" t="str">
        <f t="shared" si="2"/>
        <v>Benefits and Fixed Charges  04-Contracted Services</v>
      </c>
      <c r="T27">
        <f t="shared" si="3"/>
        <v>4</v>
      </c>
    </row>
    <row r="28" spans="1:20" ht="13.5" customHeight="1" x14ac:dyDescent="0.3">
      <c r="A28" s="102"/>
      <c r="B28" s="61"/>
      <c r="C28" s="62"/>
      <c r="D28" s="62"/>
      <c r="E28" s="62"/>
      <c r="F28" s="62"/>
      <c r="G28" s="63" t="s">
        <v>46</v>
      </c>
      <c r="H28" s="64">
        <f>H23</f>
        <v>0</v>
      </c>
      <c r="I28" s="65">
        <f>SUM(I23:I27)</f>
        <v>0</v>
      </c>
      <c r="J28" s="64">
        <f>J23</f>
        <v>0</v>
      </c>
      <c r="K28" s="65">
        <f>SUM(K23:K27)</f>
        <v>0</v>
      </c>
      <c r="L28" s="64">
        <f>L23</f>
        <v>0</v>
      </c>
      <c r="M28" s="65">
        <f>SUM(M23:M27)</f>
        <v>0</v>
      </c>
      <c r="N28" s="66">
        <f>SUM(I28+K28+M28)</f>
        <v>0</v>
      </c>
      <c r="P28" t="str">
        <f t="shared" si="1"/>
        <v>-</v>
      </c>
      <c r="Q28" t="str">
        <f>IFERROR(VLOOKUP($P28,'Short Crosswalk'!$A$1:$G$29,4,0),"")</f>
        <v/>
      </c>
      <c r="R28" t="str">
        <f>IFERROR(VLOOKUP($P28,'Short Crosswalk'!$A$1:$G$29,7,0),"")</f>
        <v/>
      </c>
      <c r="S28" t="str">
        <f t="shared" si="2"/>
        <v xml:space="preserve"> </v>
      </c>
      <c r="T28" t="str">
        <f t="shared" si="3"/>
        <v/>
      </c>
    </row>
    <row r="29" spans="1:20" ht="28.5" customHeight="1" x14ac:dyDescent="0.25">
      <c r="A29" s="102"/>
      <c r="B29" s="94" t="s">
        <v>69</v>
      </c>
      <c r="C29" s="54" t="str">
        <f t="shared" ref="C29:D34" si="7">Q29</f>
        <v>Instruction</v>
      </c>
      <c r="D29" s="54" t="str">
        <f t="shared" si="7"/>
        <v>01-Professional Salaries</v>
      </c>
      <c r="E29" s="54" t="s">
        <v>49</v>
      </c>
      <c r="F29" s="54" t="s">
        <v>50</v>
      </c>
      <c r="G29" s="58" t="s">
        <v>70</v>
      </c>
      <c r="H29" s="41"/>
      <c r="I29" s="40"/>
      <c r="J29" s="41"/>
      <c r="K29" s="40"/>
      <c r="L29" s="41"/>
      <c r="M29" s="40"/>
      <c r="P29" t="str">
        <f t="shared" si="1"/>
        <v>Instruction Leadership-Salaries - Instructional</v>
      </c>
      <c r="Q29" t="str">
        <f>IFERROR(VLOOKUP($P29,'Short Crosswalk'!$A$1:$G$29,4,0),"")</f>
        <v>Instruction</v>
      </c>
      <c r="R29" t="str">
        <f>IFERROR(VLOOKUP($P29,'Short Crosswalk'!$A$1:$G$29,7,0),"")</f>
        <v>01-Professional Salaries</v>
      </c>
      <c r="S29" t="str">
        <f t="shared" si="2"/>
        <v>Instruction 01-Professional Salaries</v>
      </c>
      <c r="T29">
        <f t="shared" si="3"/>
        <v>1</v>
      </c>
    </row>
    <row r="30" spans="1:20" ht="24" customHeight="1" x14ac:dyDescent="0.25">
      <c r="A30" s="102"/>
      <c r="B30" s="94"/>
      <c r="C30" s="54" t="str">
        <f t="shared" si="7"/>
        <v>Teachers</v>
      </c>
      <c r="D30" s="54" t="str">
        <f t="shared" si="7"/>
        <v>01-Professional Salaries</v>
      </c>
      <c r="E30" s="54" t="s">
        <v>49</v>
      </c>
      <c r="F30" s="54" t="s">
        <v>52</v>
      </c>
      <c r="G30" s="58" t="s">
        <v>71</v>
      </c>
      <c r="H30" s="41"/>
      <c r="I30" s="40"/>
      <c r="J30" s="41"/>
      <c r="K30" s="40"/>
      <c r="L30" s="41"/>
      <c r="M30" s="40"/>
      <c r="P30" t="str">
        <f t="shared" si="1"/>
        <v>Classroom &amp; Specialist Teachers-Salaries - Instructional</v>
      </c>
      <c r="Q30" t="str">
        <f>IFERROR(VLOOKUP($P30,'Short Crosswalk'!$A$1:$G$29,4,0),"")</f>
        <v>Teachers</v>
      </c>
      <c r="R30" t="str">
        <f>IFERROR(VLOOKUP($P30,'Short Crosswalk'!$A$1:$G$29,7,0),"")</f>
        <v>01-Professional Salaries</v>
      </c>
      <c r="S30" t="str">
        <f t="shared" si="2"/>
        <v>Teachers 01-Professional Salaries</v>
      </c>
      <c r="T30">
        <f t="shared" si="3"/>
        <v>1</v>
      </c>
    </row>
    <row r="31" spans="1:20" ht="37.200000000000003" customHeight="1" x14ac:dyDescent="0.25">
      <c r="A31" s="102"/>
      <c r="B31" s="94"/>
      <c r="C31" s="54" t="str">
        <f t="shared" si="7"/>
        <v xml:space="preserve">Instructional Materials, Equipment and Technology </v>
      </c>
      <c r="D31" s="54" t="str">
        <f t="shared" si="7"/>
        <v>05-Supplies and Materials</v>
      </c>
      <c r="E31" s="54" t="s">
        <v>37</v>
      </c>
      <c r="F31" s="54" t="s">
        <v>38</v>
      </c>
      <c r="G31" s="58" t="s">
        <v>72</v>
      </c>
      <c r="H31" s="57"/>
      <c r="I31" s="40"/>
      <c r="J31" s="57"/>
      <c r="K31" s="40"/>
      <c r="L31" s="57"/>
      <c r="M31" s="40"/>
      <c r="P31" t="str">
        <f t="shared" si="1"/>
        <v>Instructional Materials, Equip., and Tech.-Supplies and Materials</v>
      </c>
      <c r="Q31" t="str">
        <f>IFERROR(VLOOKUP($P31,'Short Crosswalk'!$A$1:$G$29,4,0),"")</f>
        <v xml:space="preserve">Instructional Materials, Equipment and Technology </v>
      </c>
      <c r="R31" t="str">
        <f>IFERROR(VLOOKUP($P31,'Short Crosswalk'!$A$1:$G$29,7,0),"")</f>
        <v>05-Supplies and Materials</v>
      </c>
      <c r="S31" t="str">
        <f t="shared" si="2"/>
        <v>Instructional Materials, Equipment and Technology  05-Supplies and Materials</v>
      </c>
      <c r="T31">
        <f t="shared" si="3"/>
        <v>5</v>
      </c>
    </row>
    <row r="32" spans="1:20" ht="33" customHeight="1" x14ac:dyDescent="0.25">
      <c r="A32" s="102"/>
      <c r="B32" s="94"/>
      <c r="C32" s="54" t="str">
        <f t="shared" si="7"/>
        <v xml:space="preserve">Instructional Materials, Equipment and Technology </v>
      </c>
      <c r="D32" s="54" t="str">
        <f t="shared" si="7"/>
        <v>06-Other Expenses</v>
      </c>
      <c r="E32" s="54" t="s">
        <v>35</v>
      </c>
      <c r="F32" s="54" t="s">
        <v>38</v>
      </c>
      <c r="G32" s="58" t="s">
        <v>73</v>
      </c>
      <c r="H32" s="57"/>
      <c r="I32" s="40"/>
      <c r="J32" s="57"/>
      <c r="K32" s="40"/>
      <c r="L32" s="57"/>
      <c r="M32" s="40"/>
      <c r="P32" t="str">
        <f t="shared" si="1"/>
        <v>Instructional Materials, Equip., and Tech.-Contractual Services</v>
      </c>
      <c r="Q32" t="str">
        <f>IFERROR(VLOOKUP($P32,'Short Crosswalk'!$A$1:$G$29,4,0),"")</f>
        <v xml:space="preserve">Instructional Materials, Equipment and Technology </v>
      </c>
      <c r="R32" t="str">
        <f>IFERROR(VLOOKUP($P32,'Short Crosswalk'!$A$1:$G$29,7,0),"")</f>
        <v>06-Other Expenses</v>
      </c>
      <c r="S32" t="str">
        <f t="shared" si="2"/>
        <v>Instructional Materials, Equipment and Technology  06-Other Expenses</v>
      </c>
      <c r="T32">
        <f t="shared" si="3"/>
        <v>6</v>
      </c>
    </row>
    <row r="33" spans="1:20" ht="34.200000000000003" customHeight="1" x14ac:dyDescent="0.25">
      <c r="A33" s="102"/>
      <c r="B33" s="94"/>
      <c r="C33" s="54" t="str">
        <f t="shared" si="7"/>
        <v>Professional Development</v>
      </c>
      <c r="D33" s="54" t="str">
        <f t="shared" si="7"/>
        <v>04-Contracted Services</v>
      </c>
      <c r="E33" s="54" t="s">
        <v>35</v>
      </c>
      <c r="F33" s="54" t="s">
        <v>40</v>
      </c>
      <c r="G33" s="58" t="s">
        <v>74</v>
      </c>
      <c r="H33" s="57"/>
      <c r="I33" s="40"/>
      <c r="J33" s="57"/>
      <c r="K33" s="40"/>
      <c r="L33" s="57"/>
      <c r="M33" s="40"/>
      <c r="P33" t="str">
        <f t="shared" si="1"/>
        <v>Professional Development-Contractual Services</v>
      </c>
      <c r="Q33" t="str">
        <f>IFERROR(VLOOKUP($P33,'Short Crosswalk'!$A$1:$G$29,4,0),"")</f>
        <v>Professional Development</v>
      </c>
      <c r="R33" t="str">
        <f>IFERROR(VLOOKUP($P33,'Short Crosswalk'!$A$1:$G$29,7,0),"")</f>
        <v>04-Contracted Services</v>
      </c>
      <c r="S33" t="str">
        <f t="shared" si="2"/>
        <v>Professional Development 04-Contracted Services</v>
      </c>
      <c r="T33">
        <f t="shared" si="3"/>
        <v>4</v>
      </c>
    </row>
    <row r="34" spans="1:20" ht="26.7" customHeight="1" x14ac:dyDescent="0.25">
      <c r="A34" s="102"/>
      <c r="B34" s="94"/>
      <c r="C34" s="54" t="str">
        <f t="shared" si="7"/>
        <v xml:space="preserve">Benefits and Fixed Charges </v>
      </c>
      <c r="D34" s="54" t="str">
        <f t="shared" si="7"/>
        <v>04-Contracted Services</v>
      </c>
      <c r="E34" s="54" t="s">
        <v>35</v>
      </c>
      <c r="F34" s="54" t="s">
        <v>44</v>
      </c>
      <c r="G34" s="58" t="s">
        <v>45</v>
      </c>
      <c r="H34" s="57"/>
      <c r="I34" s="84"/>
      <c r="J34" s="57"/>
      <c r="K34" s="84"/>
      <c r="L34" s="57"/>
      <c r="M34" s="84"/>
      <c r="P34" t="str">
        <f t="shared" si="1"/>
        <v>Benefits and Fixed Charges -Contractual Services</v>
      </c>
      <c r="Q34" t="str">
        <f>IFERROR(VLOOKUP($P34,'Short Crosswalk'!$A$1:$G$29,4,0),"")</f>
        <v xml:space="preserve">Benefits and Fixed Charges </v>
      </c>
      <c r="R34" t="str">
        <f>IFERROR(VLOOKUP($P34,'Short Crosswalk'!$A$1:$G$29,7,0),"")</f>
        <v>04-Contracted Services</v>
      </c>
      <c r="S34" t="str">
        <f t="shared" si="2"/>
        <v>Benefits and Fixed Charges  04-Contracted Services</v>
      </c>
      <c r="T34">
        <f t="shared" si="3"/>
        <v>4</v>
      </c>
    </row>
    <row r="35" spans="1:20" ht="13.5" customHeight="1" x14ac:dyDescent="0.3">
      <c r="A35" s="60"/>
      <c r="B35" s="61"/>
      <c r="C35" s="62"/>
      <c r="D35" s="62"/>
      <c r="E35" s="62"/>
      <c r="F35" s="62"/>
      <c r="G35" s="63" t="s">
        <v>46</v>
      </c>
      <c r="H35" s="64">
        <f>H29+H30</f>
        <v>0</v>
      </c>
      <c r="I35" s="65">
        <f>SUM(I29:I34)</f>
        <v>0</v>
      </c>
      <c r="J35" s="64">
        <f>J29+J30</f>
        <v>0</v>
      </c>
      <c r="K35" s="65">
        <f>SUM(K29:K34)</f>
        <v>0</v>
      </c>
      <c r="L35" s="64">
        <f>L29+L30</f>
        <v>0</v>
      </c>
      <c r="M35" s="65">
        <f>SUM(M29:M34)</f>
        <v>0</v>
      </c>
      <c r="N35" s="66">
        <f>SUM(I35+K35+M35)</f>
        <v>0</v>
      </c>
      <c r="P35" t="str">
        <f t="shared" si="1"/>
        <v>-</v>
      </c>
      <c r="Q35" t="str">
        <f>IFERROR(VLOOKUP($P35,'Short Crosswalk'!$A$1:$G$29,4,0),"")</f>
        <v/>
      </c>
      <c r="R35" t="str">
        <f>IFERROR(VLOOKUP($P35,'Short Crosswalk'!$A$1:$G$29,7,0),"")</f>
        <v/>
      </c>
      <c r="S35" t="str">
        <f t="shared" si="2"/>
        <v xml:space="preserve"> </v>
      </c>
      <c r="T35" t="str">
        <f t="shared" si="3"/>
        <v/>
      </c>
    </row>
    <row r="36" spans="1:20" ht="38.700000000000003" customHeight="1" x14ac:dyDescent="0.25">
      <c r="A36" s="103" t="s">
        <v>75</v>
      </c>
      <c r="B36" s="94" t="s">
        <v>76</v>
      </c>
      <c r="C36" s="54" t="str">
        <f>Q36</f>
        <v>Professional Development</v>
      </c>
      <c r="D36" s="54" t="str">
        <f>R36</f>
        <v>04-Contracted Services</v>
      </c>
      <c r="E36" s="54" t="s">
        <v>35</v>
      </c>
      <c r="F36" s="54" t="s">
        <v>40</v>
      </c>
      <c r="G36" s="58" t="s">
        <v>77</v>
      </c>
      <c r="H36" s="57"/>
      <c r="I36" s="40"/>
      <c r="J36" s="57"/>
      <c r="K36" s="40"/>
      <c r="L36" s="57"/>
      <c r="M36" s="40"/>
      <c r="P36" t="str">
        <f t="shared" si="1"/>
        <v>Professional Development-Contractual Services</v>
      </c>
      <c r="Q36" t="str">
        <f>IFERROR(VLOOKUP($P36,'Short Crosswalk'!$A$1:$G$29,4,0),"")</f>
        <v>Professional Development</v>
      </c>
      <c r="R36" t="str">
        <f>IFERROR(VLOOKUP($P36,'Short Crosswalk'!$A$1:$G$29,7,0),"")</f>
        <v>04-Contracted Services</v>
      </c>
      <c r="S36" t="str">
        <f t="shared" si="2"/>
        <v>Professional Development 04-Contracted Services</v>
      </c>
      <c r="T36">
        <f t="shared" si="3"/>
        <v>4</v>
      </c>
    </row>
    <row r="37" spans="1:20" ht="27" customHeight="1" x14ac:dyDescent="0.25">
      <c r="A37" s="103"/>
      <c r="B37" s="94"/>
      <c r="C37" s="54" t="str">
        <f>Q37</f>
        <v>Teachers</v>
      </c>
      <c r="D37" s="54" t="str">
        <f>R37</f>
        <v>01-Professional Salaries</v>
      </c>
      <c r="E37" s="54" t="s">
        <v>61</v>
      </c>
      <c r="F37" s="54" t="s">
        <v>52</v>
      </c>
      <c r="G37" s="58" t="s">
        <v>78</v>
      </c>
      <c r="H37" s="57"/>
      <c r="I37" s="40"/>
      <c r="J37" s="57"/>
      <c r="K37" s="40"/>
      <c r="L37" s="57"/>
      <c r="M37" s="40"/>
      <c r="P37" t="str">
        <f t="shared" ref="P37:P68" si="8">_xlfn.CONCAT(F37,"-",E37)</f>
        <v>Classroom &amp; Specialist Teachers-Stipends</v>
      </c>
      <c r="Q37" t="str">
        <f>IFERROR(VLOOKUP($P37,'Short Crosswalk'!$A$1:$G$29,4,0),"")</f>
        <v>Teachers</v>
      </c>
      <c r="R37" t="str">
        <f>IFERROR(VLOOKUP($P37,'Short Crosswalk'!$A$1:$G$29,7,0),"")</f>
        <v>01-Professional Salaries</v>
      </c>
      <c r="S37" t="str">
        <f t="shared" ref="S37:S68" si="9">_xlfn.CONCAT(Q37," ", R37)</f>
        <v>Teachers 01-Professional Salaries</v>
      </c>
      <c r="T37">
        <f t="shared" ref="T37:T68" si="10">IFERROR(VALUE(LEFT(D37,2)),"")</f>
        <v>1</v>
      </c>
    </row>
    <row r="38" spans="1:20" ht="13.5" customHeight="1" x14ac:dyDescent="0.3">
      <c r="A38" s="103"/>
      <c r="B38" s="61"/>
      <c r="C38" s="62"/>
      <c r="D38" s="62"/>
      <c r="E38" s="62"/>
      <c r="F38" s="62"/>
      <c r="G38" s="63" t="s">
        <v>46</v>
      </c>
      <c r="H38" s="67"/>
      <c r="I38" s="65">
        <f>SUM(I36:I37)</f>
        <v>0</v>
      </c>
      <c r="J38" s="64"/>
      <c r="K38" s="65">
        <f>SUM(K36:K37)</f>
        <v>0</v>
      </c>
      <c r="L38" s="64"/>
      <c r="M38" s="65">
        <f>SUM(M36:M37)</f>
        <v>0</v>
      </c>
      <c r="N38" s="66">
        <f>SUM(I38+K38+M38)</f>
        <v>0</v>
      </c>
      <c r="P38" t="str">
        <f t="shared" si="8"/>
        <v>-</v>
      </c>
      <c r="Q38" t="str">
        <f>IFERROR(VLOOKUP($P38,'Short Crosswalk'!$A$1:$G$29,4,0),"")</f>
        <v/>
      </c>
      <c r="R38" t="str">
        <f>IFERROR(VLOOKUP($P38,'Short Crosswalk'!$A$1:$G$29,7,0),"")</f>
        <v/>
      </c>
      <c r="S38" t="str">
        <f t="shared" si="9"/>
        <v xml:space="preserve"> </v>
      </c>
      <c r="T38" t="str">
        <f t="shared" si="10"/>
        <v/>
      </c>
    </row>
    <row r="39" spans="1:20" ht="37.5" customHeight="1" x14ac:dyDescent="0.25">
      <c r="A39" s="103"/>
      <c r="B39" s="104" t="s">
        <v>79</v>
      </c>
      <c r="C39" s="54" t="str">
        <f>Q39</f>
        <v>Professional Development</v>
      </c>
      <c r="D39" s="54" t="str">
        <f>R39</f>
        <v>04-Contracted Services</v>
      </c>
      <c r="E39" s="54" t="s">
        <v>35</v>
      </c>
      <c r="F39" s="54" t="s">
        <v>40</v>
      </c>
      <c r="G39" s="58" t="s">
        <v>80</v>
      </c>
      <c r="H39" s="57"/>
      <c r="I39" s="40"/>
      <c r="J39" s="57"/>
      <c r="K39" s="40"/>
      <c r="L39" s="57"/>
      <c r="M39" s="40"/>
      <c r="P39" t="str">
        <f t="shared" si="8"/>
        <v>Professional Development-Contractual Services</v>
      </c>
      <c r="Q39" t="str">
        <f>IFERROR(VLOOKUP($P39,'Short Crosswalk'!$A$1:$G$29,4,0),"")</f>
        <v>Professional Development</v>
      </c>
      <c r="R39" t="str">
        <f>IFERROR(VLOOKUP($P39,'Short Crosswalk'!$A$1:$G$29,7,0),"")</f>
        <v>04-Contracted Services</v>
      </c>
      <c r="S39" t="str">
        <f t="shared" si="9"/>
        <v>Professional Development 04-Contracted Services</v>
      </c>
      <c r="T39">
        <f t="shared" si="10"/>
        <v>4</v>
      </c>
    </row>
    <row r="40" spans="1:20" ht="25.5" customHeight="1" x14ac:dyDescent="0.25">
      <c r="A40" s="103"/>
      <c r="B40" s="104"/>
      <c r="C40" s="54" t="str">
        <f>Q40</f>
        <v>Teachers</v>
      </c>
      <c r="D40" s="54" t="str">
        <f>R40</f>
        <v>01-Professional Salaries</v>
      </c>
      <c r="E40" s="54" t="s">
        <v>61</v>
      </c>
      <c r="F40" s="54" t="s">
        <v>52</v>
      </c>
      <c r="G40" s="58" t="s">
        <v>81</v>
      </c>
      <c r="H40" s="57"/>
      <c r="I40" s="40"/>
      <c r="J40" s="57"/>
      <c r="K40" s="40"/>
      <c r="L40" s="57"/>
      <c r="M40" s="40"/>
      <c r="P40" t="str">
        <f t="shared" si="8"/>
        <v>Classroom &amp; Specialist Teachers-Stipends</v>
      </c>
      <c r="Q40" t="str">
        <f>IFERROR(VLOOKUP($P40,'Short Crosswalk'!$A$1:$G$29,4,0),"")</f>
        <v>Teachers</v>
      </c>
      <c r="R40" t="str">
        <f>IFERROR(VLOOKUP($P40,'Short Crosswalk'!$A$1:$G$29,7,0),"")</f>
        <v>01-Professional Salaries</v>
      </c>
      <c r="S40" t="str">
        <f t="shared" si="9"/>
        <v>Teachers 01-Professional Salaries</v>
      </c>
      <c r="T40">
        <f t="shared" si="10"/>
        <v>1</v>
      </c>
    </row>
    <row r="41" spans="1:20" ht="13.5" customHeight="1" x14ac:dyDescent="0.3">
      <c r="A41" s="103"/>
      <c r="B41" s="61"/>
      <c r="C41" s="62"/>
      <c r="D41" s="62"/>
      <c r="E41" s="62"/>
      <c r="F41" s="62"/>
      <c r="G41" s="63" t="s">
        <v>46</v>
      </c>
      <c r="H41" s="67"/>
      <c r="I41" s="65">
        <f>SUM(I39:I40)</f>
        <v>0</v>
      </c>
      <c r="J41" s="64"/>
      <c r="K41" s="65">
        <f>SUM(K39:K40)</f>
        <v>0</v>
      </c>
      <c r="L41" s="64"/>
      <c r="M41" s="65">
        <f>SUM(M39:M40)</f>
        <v>0</v>
      </c>
      <c r="N41" s="66">
        <f>SUM(I41+K41+M41)</f>
        <v>0</v>
      </c>
      <c r="P41" t="str">
        <f t="shared" si="8"/>
        <v>-</v>
      </c>
      <c r="Q41" t="str">
        <f>IFERROR(VLOOKUP($P41,'Short Crosswalk'!$A$1:$G$29,4,0),"")</f>
        <v/>
      </c>
      <c r="R41" t="str">
        <f>IFERROR(VLOOKUP($P41,'Short Crosswalk'!$A$1:$G$29,7,0),"")</f>
        <v/>
      </c>
      <c r="S41" t="str">
        <f t="shared" si="9"/>
        <v xml:space="preserve"> </v>
      </c>
      <c r="T41" t="str">
        <f t="shared" si="10"/>
        <v/>
      </c>
    </row>
    <row r="42" spans="1:20" ht="78" customHeight="1" x14ac:dyDescent="0.25">
      <c r="A42" s="103"/>
      <c r="B42" s="94" t="s">
        <v>82</v>
      </c>
      <c r="C42" s="54" t="str">
        <f t="shared" ref="C42:D45" si="11">Q42</f>
        <v>Teachers</v>
      </c>
      <c r="D42" s="54" t="str">
        <f t="shared" si="11"/>
        <v>01-Professional Salaries</v>
      </c>
      <c r="E42" s="54" t="s">
        <v>49</v>
      </c>
      <c r="F42" s="54" t="s">
        <v>52</v>
      </c>
      <c r="G42" s="58" t="s">
        <v>83</v>
      </c>
      <c r="H42" s="41"/>
      <c r="I42" s="40"/>
      <c r="J42" s="41"/>
      <c r="K42" s="40"/>
      <c r="L42" s="41"/>
      <c r="M42" s="40"/>
      <c r="P42" t="str">
        <f t="shared" si="8"/>
        <v>Classroom &amp; Specialist Teachers-Salaries - Instructional</v>
      </c>
      <c r="Q42" t="str">
        <f>IFERROR(VLOOKUP($P42,'Short Crosswalk'!$A$1:$G$29,4,0),"")</f>
        <v>Teachers</v>
      </c>
      <c r="R42" t="str">
        <f>IFERROR(VLOOKUP($P42,'Short Crosswalk'!$A$1:$G$29,7,0),"")</f>
        <v>01-Professional Salaries</v>
      </c>
      <c r="S42" t="str">
        <f t="shared" si="9"/>
        <v>Teachers 01-Professional Salaries</v>
      </c>
      <c r="T42">
        <f t="shared" si="10"/>
        <v>1</v>
      </c>
    </row>
    <row r="43" spans="1:20" ht="34.5" customHeight="1" x14ac:dyDescent="0.25">
      <c r="A43" s="103"/>
      <c r="B43" s="94"/>
      <c r="C43" s="54" t="str">
        <f t="shared" si="11"/>
        <v>Professional Development</v>
      </c>
      <c r="D43" s="54" t="str">
        <f t="shared" si="11"/>
        <v>04-Contracted Services</v>
      </c>
      <c r="E43" s="54" t="s">
        <v>35</v>
      </c>
      <c r="F43" s="54" t="s">
        <v>40</v>
      </c>
      <c r="G43" s="58" t="s">
        <v>84</v>
      </c>
      <c r="H43" s="57"/>
      <c r="I43" s="40"/>
      <c r="J43" s="57"/>
      <c r="K43" s="40"/>
      <c r="L43" s="57"/>
      <c r="M43" s="40"/>
      <c r="P43" t="str">
        <f t="shared" si="8"/>
        <v>Professional Development-Contractual Services</v>
      </c>
      <c r="Q43" t="str">
        <f>IFERROR(VLOOKUP($P43,'Short Crosswalk'!$A$1:$G$29,4,0),"")</f>
        <v>Professional Development</v>
      </c>
      <c r="R43" t="str">
        <f>IFERROR(VLOOKUP($P43,'Short Crosswalk'!$A$1:$G$29,7,0),"")</f>
        <v>04-Contracted Services</v>
      </c>
      <c r="S43" t="str">
        <f t="shared" si="9"/>
        <v>Professional Development 04-Contracted Services</v>
      </c>
      <c r="T43">
        <f t="shared" si="10"/>
        <v>4</v>
      </c>
    </row>
    <row r="44" spans="1:20" ht="40.799999999999997" x14ac:dyDescent="0.25">
      <c r="A44" s="103"/>
      <c r="B44" s="94"/>
      <c r="C44" s="54" t="str">
        <f t="shared" si="11"/>
        <v xml:space="preserve">Instructional Materials, Equipment and Technology </v>
      </c>
      <c r="D44" s="54" t="str">
        <f t="shared" si="11"/>
        <v>05-Supplies and Materials</v>
      </c>
      <c r="E44" s="54" t="s">
        <v>37</v>
      </c>
      <c r="F44" s="54" t="s">
        <v>38</v>
      </c>
      <c r="G44" s="58" t="s">
        <v>85</v>
      </c>
      <c r="H44" s="57"/>
      <c r="I44" s="40"/>
      <c r="J44" s="57"/>
      <c r="K44" s="40"/>
      <c r="L44" s="57"/>
      <c r="M44" s="40"/>
      <c r="P44" t="str">
        <f t="shared" si="8"/>
        <v>Instructional Materials, Equip., and Tech.-Supplies and Materials</v>
      </c>
      <c r="Q44" t="str">
        <f>IFERROR(VLOOKUP($P44,'Short Crosswalk'!$A$1:$G$29,4,0),"")</f>
        <v xml:space="preserve">Instructional Materials, Equipment and Technology </v>
      </c>
      <c r="R44" t="str">
        <f>IFERROR(VLOOKUP($P44,'Short Crosswalk'!$A$1:$G$29,7,0),"")</f>
        <v>05-Supplies and Materials</v>
      </c>
      <c r="S44" t="str">
        <f t="shared" si="9"/>
        <v>Instructional Materials, Equipment and Technology  05-Supplies and Materials</v>
      </c>
      <c r="T44">
        <f t="shared" si="10"/>
        <v>5</v>
      </c>
    </row>
    <row r="45" spans="1:20" ht="25.5" customHeight="1" x14ac:dyDescent="0.25">
      <c r="A45" s="103"/>
      <c r="B45" s="94"/>
      <c r="C45" s="54" t="str">
        <f t="shared" si="11"/>
        <v xml:space="preserve">Benefits and Fixed Charges </v>
      </c>
      <c r="D45" s="54" t="str">
        <f t="shared" si="11"/>
        <v>04-Contracted Services</v>
      </c>
      <c r="E45" s="54" t="s">
        <v>35</v>
      </c>
      <c r="F45" s="54" t="s">
        <v>44</v>
      </c>
      <c r="G45" s="58" t="s">
        <v>45</v>
      </c>
      <c r="H45" s="57"/>
      <c r="I45" s="84"/>
      <c r="J45" s="57"/>
      <c r="K45" s="84"/>
      <c r="L45" s="57"/>
      <c r="M45" s="84"/>
      <c r="P45" t="str">
        <f t="shared" si="8"/>
        <v>Benefits and Fixed Charges -Contractual Services</v>
      </c>
      <c r="Q45" t="str">
        <f>IFERROR(VLOOKUP($P45,'Short Crosswalk'!$A$1:$G$29,4,0),"")</f>
        <v xml:space="preserve">Benefits and Fixed Charges </v>
      </c>
      <c r="R45" t="str">
        <f>IFERROR(VLOOKUP($P45,'Short Crosswalk'!$A$1:$G$29,7,0),"")</f>
        <v>04-Contracted Services</v>
      </c>
      <c r="S45" t="str">
        <f t="shared" si="9"/>
        <v>Benefits and Fixed Charges  04-Contracted Services</v>
      </c>
      <c r="T45">
        <f t="shared" si="10"/>
        <v>4</v>
      </c>
    </row>
    <row r="46" spans="1:20" ht="13.5" customHeight="1" x14ac:dyDescent="0.3">
      <c r="A46" s="103"/>
      <c r="B46" s="61"/>
      <c r="C46" s="62"/>
      <c r="D46" s="62"/>
      <c r="E46" s="62"/>
      <c r="F46" s="62"/>
      <c r="G46" s="63" t="s">
        <v>46</v>
      </c>
      <c r="H46" s="64">
        <f>H42</f>
        <v>0</v>
      </c>
      <c r="I46" s="65">
        <f>SUM(I42:I45)</f>
        <v>0</v>
      </c>
      <c r="J46" s="64">
        <f>J42</f>
        <v>0</v>
      </c>
      <c r="K46" s="65">
        <f>SUM(K42:K45)</f>
        <v>0</v>
      </c>
      <c r="L46" s="64">
        <f>L42</f>
        <v>0</v>
      </c>
      <c r="M46" s="65">
        <f>SUM(M42:M45)</f>
        <v>0</v>
      </c>
      <c r="N46" s="66">
        <f>SUM(I46+K46+M46)</f>
        <v>0</v>
      </c>
      <c r="P46" t="str">
        <f t="shared" si="8"/>
        <v>-</v>
      </c>
      <c r="Q46" t="str">
        <f>IFERROR(VLOOKUP($P46,'Short Crosswalk'!$A$1:$G$29,4,0),"")</f>
        <v/>
      </c>
      <c r="R46" t="str">
        <f>IFERROR(VLOOKUP($P46,'Short Crosswalk'!$A$1:$G$29,7,0),"")</f>
        <v/>
      </c>
      <c r="S46" t="str">
        <f t="shared" si="9"/>
        <v xml:space="preserve"> </v>
      </c>
      <c r="T46" t="str">
        <f t="shared" si="10"/>
        <v/>
      </c>
    </row>
    <row r="47" spans="1:20" ht="25.5" customHeight="1" x14ac:dyDescent="0.25">
      <c r="A47" s="103"/>
      <c r="B47" s="94" t="s">
        <v>86</v>
      </c>
      <c r="C47" s="54" t="str">
        <f t="shared" ref="C47:D51" si="12">Q47</f>
        <v>Other Teaching Services</v>
      </c>
      <c r="D47" s="54" t="str">
        <f t="shared" si="12"/>
        <v>03-Other Salaries</v>
      </c>
      <c r="E47" s="54" t="s">
        <v>32</v>
      </c>
      <c r="F47" s="54" t="s">
        <v>87</v>
      </c>
      <c r="G47" s="58" t="s">
        <v>88</v>
      </c>
      <c r="H47" s="41"/>
      <c r="I47" s="40"/>
      <c r="J47" s="41"/>
      <c r="K47" s="40"/>
      <c r="L47" s="41"/>
      <c r="M47" s="56"/>
      <c r="P47" t="str">
        <f t="shared" si="8"/>
        <v>Other Teaching Services-Salaries - Other</v>
      </c>
      <c r="Q47" t="str">
        <f>IFERROR(VLOOKUP($P47,'Short Crosswalk'!$A$1:$G$29,4,0),"")</f>
        <v>Other Teaching Services</v>
      </c>
      <c r="R47" t="str">
        <f>IFERROR(VLOOKUP($P47,'Short Crosswalk'!$A$1:$G$29,7,0),"")</f>
        <v>03-Other Salaries</v>
      </c>
      <c r="S47" t="str">
        <f t="shared" si="9"/>
        <v>Other Teaching Services 03-Other Salaries</v>
      </c>
      <c r="T47">
        <f t="shared" si="10"/>
        <v>3</v>
      </c>
    </row>
    <row r="48" spans="1:20" ht="22.2" customHeight="1" x14ac:dyDescent="0.25">
      <c r="A48" s="103"/>
      <c r="B48" s="94"/>
      <c r="C48" s="54" t="str">
        <f t="shared" si="12"/>
        <v>Professional Development</v>
      </c>
      <c r="D48" s="54" t="str">
        <f t="shared" si="12"/>
        <v>04-Contracted Services</v>
      </c>
      <c r="E48" s="54" t="s">
        <v>35</v>
      </c>
      <c r="F48" s="54" t="s">
        <v>40</v>
      </c>
      <c r="G48" s="58" t="s">
        <v>89</v>
      </c>
      <c r="H48" s="57"/>
      <c r="I48" s="40"/>
      <c r="J48" s="57"/>
      <c r="K48" s="40"/>
      <c r="L48" s="57"/>
      <c r="M48" s="56"/>
      <c r="P48" t="str">
        <f t="shared" si="8"/>
        <v>Professional Development-Contractual Services</v>
      </c>
      <c r="Q48" t="str">
        <f>IFERROR(VLOOKUP($P48,'Short Crosswalk'!$A$1:$G$29,4,0),"")</f>
        <v>Professional Development</v>
      </c>
      <c r="R48" t="str">
        <f>IFERROR(VLOOKUP($P48,'Short Crosswalk'!$A$1:$G$29,7,0),"")</f>
        <v>04-Contracted Services</v>
      </c>
      <c r="S48" t="str">
        <f t="shared" si="9"/>
        <v>Professional Development 04-Contracted Services</v>
      </c>
      <c r="T48">
        <f t="shared" si="10"/>
        <v>4</v>
      </c>
    </row>
    <row r="49" spans="1:20" ht="36" customHeight="1" x14ac:dyDescent="0.25">
      <c r="A49" s="103"/>
      <c r="B49" s="94"/>
      <c r="C49" s="54" t="str">
        <f t="shared" si="12"/>
        <v xml:space="preserve">Instructional Materials, Equipment and Technology </v>
      </c>
      <c r="D49" s="54" t="str">
        <f t="shared" si="12"/>
        <v>05-Supplies and Materials</v>
      </c>
      <c r="E49" s="54" t="s">
        <v>37</v>
      </c>
      <c r="F49" s="54" t="s">
        <v>38</v>
      </c>
      <c r="G49" s="58" t="s">
        <v>90</v>
      </c>
      <c r="H49" s="57"/>
      <c r="I49" s="40"/>
      <c r="J49" s="57"/>
      <c r="K49" s="40"/>
      <c r="L49" s="57"/>
      <c r="M49" s="56"/>
      <c r="P49" t="str">
        <f t="shared" si="8"/>
        <v>Instructional Materials, Equip., and Tech.-Supplies and Materials</v>
      </c>
      <c r="Q49" t="str">
        <f>IFERROR(VLOOKUP($P49,'Short Crosswalk'!$A$1:$G$29,4,0),"")</f>
        <v xml:space="preserve">Instructional Materials, Equipment and Technology </v>
      </c>
      <c r="R49" t="str">
        <f>IFERROR(VLOOKUP($P49,'Short Crosswalk'!$A$1:$G$29,7,0),"")</f>
        <v>05-Supplies and Materials</v>
      </c>
      <c r="S49" t="str">
        <f t="shared" si="9"/>
        <v>Instructional Materials, Equipment and Technology  05-Supplies and Materials</v>
      </c>
      <c r="T49">
        <f t="shared" si="10"/>
        <v>5</v>
      </c>
    </row>
    <row r="50" spans="1:20" ht="29.7" customHeight="1" x14ac:dyDescent="0.25">
      <c r="A50" s="103"/>
      <c r="B50" s="94"/>
      <c r="C50" s="54" t="str">
        <f t="shared" si="12"/>
        <v>Teachers</v>
      </c>
      <c r="D50" s="54" t="str">
        <f t="shared" si="12"/>
        <v>01-Professional Salaries</v>
      </c>
      <c r="E50" s="54" t="s">
        <v>61</v>
      </c>
      <c r="F50" s="54" t="s">
        <v>52</v>
      </c>
      <c r="G50" s="58" t="s">
        <v>91</v>
      </c>
      <c r="H50" s="57"/>
      <c r="I50" s="40"/>
      <c r="J50" s="57"/>
      <c r="K50" s="40"/>
      <c r="L50" s="57"/>
      <c r="M50" s="56"/>
      <c r="P50" t="str">
        <f t="shared" si="8"/>
        <v>Classroom &amp; Specialist Teachers-Stipends</v>
      </c>
      <c r="Q50" t="str">
        <f>IFERROR(VLOOKUP($P50,'Short Crosswalk'!$A$1:$G$29,4,0),"")</f>
        <v>Teachers</v>
      </c>
      <c r="R50" t="str">
        <f>IFERROR(VLOOKUP($P50,'Short Crosswalk'!$A$1:$G$29,7,0),"")</f>
        <v>01-Professional Salaries</v>
      </c>
      <c r="S50" t="str">
        <f t="shared" si="9"/>
        <v>Teachers 01-Professional Salaries</v>
      </c>
      <c r="T50">
        <f t="shared" si="10"/>
        <v>1</v>
      </c>
    </row>
    <row r="51" spans="1:20" ht="23.7" customHeight="1" x14ac:dyDescent="0.25">
      <c r="A51" s="103"/>
      <c r="B51" s="94"/>
      <c r="C51" s="54" t="str">
        <f t="shared" si="12"/>
        <v xml:space="preserve">Benefits and Fixed Charges </v>
      </c>
      <c r="D51" s="54" t="str">
        <f t="shared" si="12"/>
        <v>04-Contracted Services</v>
      </c>
      <c r="E51" s="54" t="s">
        <v>35</v>
      </c>
      <c r="F51" s="54" t="s">
        <v>44</v>
      </c>
      <c r="G51" s="58" t="s">
        <v>45</v>
      </c>
      <c r="H51" s="57"/>
      <c r="I51" s="84"/>
      <c r="J51" s="57"/>
      <c r="K51" s="84"/>
      <c r="L51" s="57"/>
      <c r="M51" s="59"/>
      <c r="P51" t="str">
        <f t="shared" si="8"/>
        <v>Benefits and Fixed Charges -Contractual Services</v>
      </c>
      <c r="Q51" t="str">
        <f>IFERROR(VLOOKUP($P51,'Short Crosswalk'!$A$1:$G$29,4,0),"")</f>
        <v xml:space="preserve">Benefits and Fixed Charges </v>
      </c>
      <c r="R51" t="str">
        <f>IFERROR(VLOOKUP($P51,'Short Crosswalk'!$A$1:$G$29,7,0),"")</f>
        <v>04-Contracted Services</v>
      </c>
      <c r="S51" t="str">
        <f t="shared" si="9"/>
        <v>Benefits and Fixed Charges  04-Contracted Services</v>
      </c>
      <c r="T51">
        <f t="shared" si="10"/>
        <v>4</v>
      </c>
    </row>
    <row r="52" spans="1:20" ht="13.5" customHeight="1" x14ac:dyDescent="0.3">
      <c r="A52" s="60"/>
      <c r="B52" s="61"/>
      <c r="C52" s="62"/>
      <c r="D52" s="62"/>
      <c r="E52" s="62"/>
      <c r="F52" s="62"/>
      <c r="G52" s="63" t="s">
        <v>46</v>
      </c>
      <c r="H52" s="64">
        <f>H47</f>
        <v>0</v>
      </c>
      <c r="I52" s="65">
        <f>SUM(I47:I51)</f>
        <v>0</v>
      </c>
      <c r="J52" s="64">
        <f>J47</f>
        <v>0</v>
      </c>
      <c r="K52" s="65">
        <f>SUM(K47:K51)</f>
        <v>0</v>
      </c>
      <c r="L52" s="64">
        <f>L47</f>
        <v>0</v>
      </c>
      <c r="M52" s="65">
        <f>SUM(M47:M51)</f>
        <v>0</v>
      </c>
      <c r="N52" s="66">
        <f>SUM(I52+K52+M52)</f>
        <v>0</v>
      </c>
      <c r="P52" t="str">
        <f t="shared" si="8"/>
        <v>-</v>
      </c>
      <c r="Q52" t="str">
        <f>IFERROR(VLOOKUP($P52,'Short Crosswalk'!$A$1:$G$29,4,0),"")</f>
        <v/>
      </c>
      <c r="R52" t="str">
        <f>IFERROR(VLOOKUP($P52,'Short Crosswalk'!$A$1:$G$29,7,0),"")</f>
        <v/>
      </c>
      <c r="S52" t="str">
        <f t="shared" si="9"/>
        <v xml:space="preserve"> </v>
      </c>
      <c r="T52" t="str">
        <f t="shared" si="10"/>
        <v/>
      </c>
    </row>
    <row r="53" spans="1:20" ht="37.200000000000003" customHeight="1" x14ac:dyDescent="0.25">
      <c r="A53" s="105" t="s">
        <v>92</v>
      </c>
      <c r="B53" s="94" t="s">
        <v>93</v>
      </c>
      <c r="C53" s="54" t="str">
        <f t="shared" ref="C53:D57" si="13">Q53</f>
        <v xml:space="preserve">Guidance, Counseling and Testing </v>
      </c>
      <c r="D53" s="54" t="str">
        <f t="shared" si="13"/>
        <v>01-Professional Salaries</v>
      </c>
      <c r="E53" s="54" t="s">
        <v>32</v>
      </c>
      <c r="F53" s="54" t="s">
        <v>33</v>
      </c>
      <c r="G53" s="58" t="s">
        <v>94</v>
      </c>
      <c r="H53" s="41">
        <v>2</v>
      </c>
      <c r="I53" s="40">
        <v>197000</v>
      </c>
      <c r="J53" s="41">
        <v>4</v>
      </c>
      <c r="K53" s="40">
        <v>307000</v>
      </c>
      <c r="L53" s="41">
        <v>4</v>
      </c>
      <c r="M53" s="40">
        <v>307000</v>
      </c>
      <c r="P53" t="str">
        <f t="shared" si="8"/>
        <v>Guidance and Psychological-Salaries - Other</v>
      </c>
      <c r="Q53" t="str">
        <f>IFERROR(VLOOKUP($P53,'Short Crosswalk'!$A$1:$G$29,4,0),"")</f>
        <v xml:space="preserve">Guidance, Counseling and Testing </v>
      </c>
      <c r="R53" t="str">
        <f>IFERROR(VLOOKUP($P53,'Short Crosswalk'!$A$1:$G$29,7,0),"")</f>
        <v>01-Professional Salaries</v>
      </c>
      <c r="S53" t="str">
        <f t="shared" si="9"/>
        <v>Guidance, Counseling and Testing  01-Professional Salaries</v>
      </c>
      <c r="T53">
        <f t="shared" si="10"/>
        <v>1</v>
      </c>
    </row>
    <row r="54" spans="1:20" ht="24" customHeight="1" x14ac:dyDescent="0.25">
      <c r="A54" s="105"/>
      <c r="B54" s="94"/>
      <c r="C54" s="54" t="str">
        <f t="shared" si="13"/>
        <v>Teachers</v>
      </c>
      <c r="D54" s="54" t="str">
        <f t="shared" si="13"/>
        <v>01-Professional Salaries</v>
      </c>
      <c r="E54" s="54" t="s">
        <v>49</v>
      </c>
      <c r="F54" s="54" t="s">
        <v>52</v>
      </c>
      <c r="G54" s="58" t="s">
        <v>95</v>
      </c>
      <c r="H54" s="57"/>
      <c r="I54" s="40"/>
      <c r="J54" s="57"/>
      <c r="K54" s="40"/>
      <c r="L54" s="57"/>
      <c r="M54" s="40"/>
      <c r="P54" t="str">
        <f t="shared" si="8"/>
        <v>Classroom &amp; Specialist Teachers-Salaries - Instructional</v>
      </c>
      <c r="Q54" t="str">
        <f>IFERROR(VLOOKUP($P54,'Short Crosswalk'!$A$1:$G$29,4,0),"")</f>
        <v>Teachers</v>
      </c>
      <c r="R54" t="str">
        <f>IFERROR(VLOOKUP($P54,'Short Crosswalk'!$A$1:$G$29,7,0),"")</f>
        <v>01-Professional Salaries</v>
      </c>
      <c r="S54" t="str">
        <f t="shared" si="9"/>
        <v>Teachers 01-Professional Salaries</v>
      </c>
      <c r="T54">
        <f t="shared" si="10"/>
        <v>1</v>
      </c>
    </row>
    <row r="55" spans="1:20" ht="25.5" customHeight="1" x14ac:dyDescent="0.25">
      <c r="A55" s="105"/>
      <c r="B55" s="94"/>
      <c r="C55" s="54" t="str">
        <f t="shared" si="13"/>
        <v>Instruction</v>
      </c>
      <c r="D55" s="54" t="str">
        <f t="shared" si="13"/>
        <v>01-Professional Salaries</v>
      </c>
      <c r="E55" s="54" t="s">
        <v>61</v>
      </c>
      <c r="F55" s="54" t="s">
        <v>50</v>
      </c>
      <c r="G55" s="58" t="s">
        <v>96</v>
      </c>
      <c r="H55" s="57"/>
      <c r="I55" s="40"/>
      <c r="J55" s="57"/>
      <c r="K55" s="40"/>
      <c r="L55" s="57"/>
      <c r="M55" s="40"/>
      <c r="P55" t="str">
        <f t="shared" si="8"/>
        <v>Instruction Leadership-Stipends</v>
      </c>
      <c r="Q55" t="str">
        <f>IFERROR(VLOOKUP($P55,'Short Crosswalk'!$A$1:$G$29,4,0),"")</f>
        <v>Instruction</v>
      </c>
      <c r="R55" t="str">
        <f>IFERROR(VLOOKUP($P55,'Short Crosswalk'!$A$1:$G$29,7,0),"")</f>
        <v>01-Professional Salaries</v>
      </c>
      <c r="S55" t="str">
        <f t="shared" si="9"/>
        <v>Instruction 01-Professional Salaries</v>
      </c>
      <c r="T55">
        <f t="shared" si="10"/>
        <v>1</v>
      </c>
    </row>
    <row r="56" spans="1:20" ht="20.399999999999999" x14ac:dyDescent="0.25">
      <c r="A56" s="105"/>
      <c r="B56" s="94"/>
      <c r="C56" s="54" t="str">
        <f t="shared" si="13"/>
        <v xml:space="preserve">Operations and Maintenance </v>
      </c>
      <c r="D56" s="54" t="str">
        <f t="shared" si="13"/>
        <v>06-Other Expenses</v>
      </c>
      <c r="E56" s="54" t="s">
        <v>97</v>
      </c>
      <c r="F56" s="54" t="s">
        <v>42</v>
      </c>
      <c r="G56" s="58" t="s">
        <v>98</v>
      </c>
      <c r="H56" s="57"/>
      <c r="I56" s="40"/>
      <c r="J56" s="57"/>
      <c r="K56" s="40">
        <v>50000</v>
      </c>
      <c r="L56" s="57"/>
      <c r="M56" s="40">
        <v>65000</v>
      </c>
      <c r="P56" t="str">
        <f t="shared" si="8"/>
        <v>Operations and Maintenance-Other</v>
      </c>
      <c r="Q56" t="str">
        <f>IFERROR(VLOOKUP($P56,'Short Crosswalk'!$A$1:$G$29,4,0),"")</f>
        <v xml:space="preserve">Operations and Maintenance </v>
      </c>
      <c r="R56" t="str">
        <f>IFERROR(VLOOKUP($P56,'Short Crosswalk'!$A$1:$G$29,7,0),"")</f>
        <v>06-Other Expenses</v>
      </c>
      <c r="S56" t="str">
        <f t="shared" si="9"/>
        <v>Operations and Maintenance  06-Other Expenses</v>
      </c>
      <c r="T56">
        <f t="shared" si="10"/>
        <v>6</v>
      </c>
    </row>
    <row r="57" spans="1:20" ht="24" customHeight="1" x14ac:dyDescent="0.25">
      <c r="A57" s="105"/>
      <c r="B57" s="94"/>
      <c r="C57" s="54" t="str">
        <f t="shared" si="13"/>
        <v xml:space="preserve">Benefits and Fixed Charges </v>
      </c>
      <c r="D57" s="54" t="str">
        <f t="shared" si="13"/>
        <v>04-Contracted Services</v>
      </c>
      <c r="E57" s="54" t="s">
        <v>35</v>
      </c>
      <c r="F57" s="54" t="s">
        <v>44</v>
      </c>
      <c r="G57" s="58" t="s">
        <v>45</v>
      </c>
      <c r="H57" s="57"/>
      <c r="I57" s="84"/>
      <c r="J57" s="57"/>
      <c r="K57" s="84"/>
      <c r="L57" s="57"/>
      <c r="M57" s="84"/>
      <c r="P57" t="str">
        <f t="shared" si="8"/>
        <v>Benefits and Fixed Charges -Contractual Services</v>
      </c>
      <c r="Q57" t="str">
        <f>IFERROR(VLOOKUP($P57,'Short Crosswalk'!$A$1:$G$29,4,0),"")</f>
        <v xml:space="preserve">Benefits and Fixed Charges </v>
      </c>
      <c r="R57" t="str">
        <f>IFERROR(VLOOKUP($P57,'Short Crosswalk'!$A$1:$G$29,7,0),"")</f>
        <v>04-Contracted Services</v>
      </c>
      <c r="S57" t="str">
        <f t="shared" si="9"/>
        <v>Benefits and Fixed Charges  04-Contracted Services</v>
      </c>
      <c r="T57">
        <f t="shared" si="10"/>
        <v>4</v>
      </c>
    </row>
    <row r="58" spans="1:20" ht="13.5" customHeight="1" x14ac:dyDescent="0.3">
      <c r="A58" s="60"/>
      <c r="B58" s="61"/>
      <c r="C58" s="62"/>
      <c r="D58" s="62"/>
      <c r="E58" s="62"/>
      <c r="F58" s="62"/>
      <c r="G58" s="63" t="s">
        <v>46</v>
      </c>
      <c r="H58" s="64">
        <f>H53</f>
        <v>2</v>
      </c>
      <c r="I58" s="65">
        <f>SUM(I53:I57)</f>
        <v>197000</v>
      </c>
      <c r="J58" s="64">
        <f>J53</f>
        <v>4</v>
      </c>
      <c r="K58" s="65">
        <f>SUM(K53:K57)</f>
        <v>357000</v>
      </c>
      <c r="L58" s="64">
        <f>L53</f>
        <v>4</v>
      </c>
      <c r="M58" s="65">
        <f>SUM(M53:M57)</f>
        <v>372000</v>
      </c>
      <c r="N58" s="66">
        <f>SUM(I58+K58+M58)</f>
        <v>926000</v>
      </c>
      <c r="P58" t="str">
        <f t="shared" si="8"/>
        <v>-</v>
      </c>
      <c r="Q58" t="str">
        <f>IFERROR(VLOOKUP($P58,'Short Crosswalk'!$A$1:$G$29,4,0),"")</f>
        <v/>
      </c>
      <c r="R58" t="str">
        <f>IFERROR(VLOOKUP($P58,'Short Crosswalk'!$A$1:$G$29,7,0),"")</f>
        <v/>
      </c>
      <c r="S58" t="str">
        <f t="shared" si="9"/>
        <v xml:space="preserve"> </v>
      </c>
      <c r="T58" t="str">
        <f t="shared" si="10"/>
        <v/>
      </c>
    </row>
    <row r="59" spans="1:20" ht="25.5" customHeight="1" x14ac:dyDescent="0.25">
      <c r="A59" s="106" t="s">
        <v>99</v>
      </c>
      <c r="B59" s="94" t="s">
        <v>100</v>
      </c>
      <c r="C59" s="54" t="str">
        <f t="shared" ref="C59:D64" si="14">Q59</f>
        <v>Administration</v>
      </c>
      <c r="D59" s="54" t="str">
        <f t="shared" si="14"/>
        <v>01-Professional Salaries</v>
      </c>
      <c r="E59" s="54" t="s">
        <v>101</v>
      </c>
      <c r="F59" s="54" t="s">
        <v>102</v>
      </c>
      <c r="G59" s="58" t="s">
        <v>103</v>
      </c>
      <c r="H59" s="41"/>
      <c r="I59" s="40"/>
      <c r="J59" s="41"/>
      <c r="K59" s="40"/>
      <c r="L59" s="41"/>
      <c r="M59" s="40"/>
      <c r="P59" t="str">
        <f t="shared" si="8"/>
        <v>Administration-Salaries - Administrator</v>
      </c>
      <c r="Q59" t="str">
        <f>IFERROR(VLOOKUP($P59,'Short Crosswalk'!$A$1:$G$29,4,0),"")</f>
        <v>Administration</v>
      </c>
      <c r="R59" t="str">
        <f>IFERROR(VLOOKUP($P59,'Short Crosswalk'!$A$1:$G$29,7,0),"")</f>
        <v>01-Professional Salaries</v>
      </c>
      <c r="S59" t="str">
        <f t="shared" si="9"/>
        <v>Administration 01-Professional Salaries</v>
      </c>
      <c r="T59">
        <f t="shared" si="10"/>
        <v>1</v>
      </c>
    </row>
    <row r="60" spans="1:20" ht="25.5" customHeight="1" x14ac:dyDescent="0.25">
      <c r="A60" s="106"/>
      <c r="B60" s="94"/>
      <c r="C60" s="54" t="str">
        <f t="shared" si="14"/>
        <v>Teachers</v>
      </c>
      <c r="D60" s="54" t="str">
        <f t="shared" si="14"/>
        <v>01-Professional Salaries</v>
      </c>
      <c r="E60" s="54" t="s">
        <v>49</v>
      </c>
      <c r="F60" s="54" t="s">
        <v>52</v>
      </c>
      <c r="G60" s="58" t="s">
        <v>104</v>
      </c>
      <c r="H60" s="41">
        <v>4</v>
      </c>
      <c r="I60" s="40">
        <v>324584</v>
      </c>
      <c r="J60" s="41">
        <v>3</v>
      </c>
      <c r="K60" s="40">
        <v>243438</v>
      </c>
      <c r="L60" s="41">
        <v>3</v>
      </c>
      <c r="M60" s="40">
        <v>243438</v>
      </c>
      <c r="P60" t="str">
        <f t="shared" si="8"/>
        <v>Classroom &amp; Specialist Teachers-Salaries - Instructional</v>
      </c>
      <c r="Q60" t="str">
        <f>IFERROR(VLOOKUP($P60,'Short Crosswalk'!$A$1:$G$29,4,0),"")</f>
        <v>Teachers</v>
      </c>
      <c r="R60" t="str">
        <f>IFERROR(VLOOKUP($P60,'Short Crosswalk'!$A$1:$G$29,7,0),"")</f>
        <v>01-Professional Salaries</v>
      </c>
      <c r="S60" t="str">
        <f t="shared" si="9"/>
        <v>Teachers 01-Professional Salaries</v>
      </c>
      <c r="T60">
        <f t="shared" si="10"/>
        <v>1</v>
      </c>
    </row>
    <row r="61" spans="1:20" ht="24" customHeight="1" x14ac:dyDescent="0.25">
      <c r="A61" s="106"/>
      <c r="B61" s="94"/>
      <c r="C61" s="54" t="str">
        <f t="shared" si="14"/>
        <v>Other Teaching Services</v>
      </c>
      <c r="D61" s="54" t="str">
        <f t="shared" si="14"/>
        <v>02-Clerical Salaries</v>
      </c>
      <c r="E61" s="54" t="s">
        <v>105</v>
      </c>
      <c r="F61" s="54" t="s">
        <v>87</v>
      </c>
      <c r="G61" s="58" t="s">
        <v>106</v>
      </c>
      <c r="H61" s="41">
        <v>1</v>
      </c>
      <c r="I61" s="40">
        <v>41190</v>
      </c>
      <c r="J61" s="41">
        <v>3</v>
      </c>
      <c r="K61" s="40">
        <v>123570</v>
      </c>
      <c r="L61" s="41">
        <v>3</v>
      </c>
      <c r="M61" s="40">
        <v>123590</v>
      </c>
      <c r="P61" t="str">
        <f t="shared" si="8"/>
        <v>Other Teaching Services-Salaries - Clerical/Support</v>
      </c>
      <c r="Q61" t="str">
        <f>IFERROR(VLOOKUP($P61,'Short Crosswalk'!$A$1:$G$29,4,0),"")</f>
        <v>Other Teaching Services</v>
      </c>
      <c r="R61" t="str">
        <f>IFERROR(VLOOKUP($P61,'Short Crosswalk'!$A$1:$G$29,7,0),"")</f>
        <v>02-Clerical Salaries</v>
      </c>
      <c r="S61" t="str">
        <f t="shared" si="9"/>
        <v>Other Teaching Services 02-Clerical Salaries</v>
      </c>
      <c r="T61">
        <f t="shared" si="10"/>
        <v>2</v>
      </c>
    </row>
    <row r="62" spans="1:20" ht="25.5" customHeight="1" x14ac:dyDescent="0.25">
      <c r="A62" s="106"/>
      <c r="B62" s="94"/>
      <c r="C62" s="54" t="str">
        <f t="shared" si="14"/>
        <v xml:space="preserve">Operations and Maintenance </v>
      </c>
      <c r="D62" s="54" t="str">
        <f t="shared" si="14"/>
        <v>05-Supplies and Materials</v>
      </c>
      <c r="E62" s="54" t="s">
        <v>37</v>
      </c>
      <c r="F62" s="54" t="s">
        <v>42</v>
      </c>
      <c r="G62" s="58" t="s">
        <v>107</v>
      </c>
      <c r="H62" s="57"/>
      <c r="I62" s="40"/>
      <c r="J62" s="57"/>
      <c r="K62" s="40"/>
      <c r="L62" s="57"/>
      <c r="M62" s="40"/>
      <c r="P62" t="str">
        <f t="shared" si="8"/>
        <v>Operations and Maintenance-Supplies and Materials</v>
      </c>
      <c r="Q62" t="str">
        <f>IFERROR(VLOOKUP($P62,'Short Crosswalk'!$A$1:$G$29,4,0),"")</f>
        <v xml:space="preserve">Operations and Maintenance </v>
      </c>
      <c r="R62" t="str">
        <f>IFERROR(VLOOKUP($P62,'Short Crosswalk'!$A$1:$G$29,7,0),"")</f>
        <v>05-Supplies and Materials</v>
      </c>
      <c r="S62" t="str">
        <f t="shared" si="9"/>
        <v>Operations and Maintenance  05-Supplies and Materials</v>
      </c>
      <c r="T62">
        <f t="shared" si="10"/>
        <v>5</v>
      </c>
    </row>
    <row r="63" spans="1:20" ht="40.799999999999997" x14ac:dyDescent="0.25">
      <c r="A63" s="106"/>
      <c r="B63" s="94"/>
      <c r="C63" s="54" t="str">
        <f t="shared" si="14"/>
        <v xml:space="preserve">Instructional Materials, Equipment and Technology </v>
      </c>
      <c r="D63" s="54" t="str">
        <f t="shared" si="14"/>
        <v>05-Supplies and Materials</v>
      </c>
      <c r="E63" s="54" t="s">
        <v>37</v>
      </c>
      <c r="F63" s="54" t="s">
        <v>38</v>
      </c>
      <c r="G63" s="58" t="s">
        <v>108</v>
      </c>
      <c r="H63" s="57"/>
      <c r="I63" s="40">
        <v>25000</v>
      </c>
      <c r="J63" s="57"/>
      <c r="K63" s="40">
        <v>25000</v>
      </c>
      <c r="L63" s="57"/>
      <c r="M63" s="40">
        <v>25000</v>
      </c>
      <c r="P63" t="str">
        <f t="shared" si="8"/>
        <v>Instructional Materials, Equip., and Tech.-Supplies and Materials</v>
      </c>
      <c r="Q63" t="str">
        <f>IFERROR(VLOOKUP($P63,'Short Crosswalk'!$A$1:$G$29,4,0),"")</f>
        <v xml:space="preserve">Instructional Materials, Equipment and Technology </v>
      </c>
      <c r="R63" t="str">
        <f>IFERROR(VLOOKUP($P63,'Short Crosswalk'!$A$1:$G$29,7,0),"")</f>
        <v>05-Supplies and Materials</v>
      </c>
      <c r="S63" t="str">
        <f t="shared" si="9"/>
        <v>Instructional Materials, Equipment and Technology  05-Supplies and Materials</v>
      </c>
      <c r="T63">
        <f t="shared" si="10"/>
        <v>5</v>
      </c>
    </row>
    <row r="64" spans="1:20" ht="25.5" customHeight="1" x14ac:dyDescent="0.25">
      <c r="A64" s="106"/>
      <c r="B64" s="94"/>
      <c r="C64" s="54" t="str">
        <f t="shared" si="14"/>
        <v xml:space="preserve">Benefits and Fixed Charges </v>
      </c>
      <c r="D64" s="54" t="str">
        <f t="shared" si="14"/>
        <v>04-Contracted Services</v>
      </c>
      <c r="E64" s="54" t="s">
        <v>35</v>
      </c>
      <c r="F64" s="54" t="s">
        <v>44</v>
      </c>
      <c r="G64" s="58" t="s">
        <v>45</v>
      </c>
      <c r="H64" s="57"/>
      <c r="I64" s="84"/>
      <c r="J64" s="57"/>
      <c r="K64" s="84"/>
      <c r="L64" s="57"/>
      <c r="M64" s="84"/>
      <c r="P64" t="str">
        <f t="shared" si="8"/>
        <v>Benefits and Fixed Charges -Contractual Services</v>
      </c>
      <c r="Q64" t="str">
        <f>IFERROR(VLOOKUP($P64,'Short Crosswalk'!$A$1:$G$29,4,0),"")</f>
        <v xml:space="preserve">Benefits and Fixed Charges </v>
      </c>
      <c r="R64" t="str">
        <f>IFERROR(VLOOKUP($P64,'Short Crosswalk'!$A$1:$G$29,7,0),"")</f>
        <v>04-Contracted Services</v>
      </c>
      <c r="S64" t="str">
        <f t="shared" si="9"/>
        <v>Benefits and Fixed Charges  04-Contracted Services</v>
      </c>
      <c r="T64">
        <f t="shared" si="10"/>
        <v>4</v>
      </c>
    </row>
    <row r="65" spans="1:20" ht="13.5" customHeight="1" x14ac:dyDescent="0.3">
      <c r="A65" s="106"/>
      <c r="B65" s="61"/>
      <c r="C65" s="62"/>
      <c r="D65" s="62"/>
      <c r="E65" s="62"/>
      <c r="F65" s="62"/>
      <c r="G65" s="63" t="s">
        <v>46</v>
      </c>
      <c r="H65" s="64">
        <f>SUM(H59+H60+H61)</f>
        <v>5</v>
      </c>
      <c r="I65" s="65">
        <f>SUM(I59:I64)</f>
        <v>390774</v>
      </c>
      <c r="J65" s="64">
        <f>SUM(J59+J60+J61)</f>
        <v>6</v>
      </c>
      <c r="K65" s="65">
        <f>SUM(K59:K64)</f>
        <v>392008</v>
      </c>
      <c r="L65" s="64">
        <f>SUM(L59+L60+L61)</f>
        <v>6</v>
      </c>
      <c r="M65" s="65">
        <f>SUM(M59:M64)</f>
        <v>392028</v>
      </c>
      <c r="N65" s="66">
        <f>SUM(I65+K65+M65)</f>
        <v>1174810</v>
      </c>
      <c r="P65" t="str">
        <f t="shared" si="8"/>
        <v>-</v>
      </c>
      <c r="Q65" t="str">
        <f>IFERROR(VLOOKUP($P65,'Short Crosswalk'!$A$1:$G$29,4,0),"")</f>
        <v/>
      </c>
      <c r="R65" t="str">
        <f>IFERROR(VLOOKUP($P65,'Short Crosswalk'!$A$1:$G$29,7,0),"")</f>
        <v/>
      </c>
      <c r="S65" t="str">
        <f t="shared" si="9"/>
        <v xml:space="preserve"> </v>
      </c>
      <c r="T65" t="str">
        <f t="shared" si="10"/>
        <v/>
      </c>
    </row>
    <row r="66" spans="1:20" ht="23.7" customHeight="1" x14ac:dyDescent="0.25">
      <c r="A66" s="106"/>
      <c r="B66" s="107" t="s">
        <v>109</v>
      </c>
      <c r="C66" s="54" t="str">
        <f>Q66</f>
        <v>Teachers</v>
      </c>
      <c r="D66" s="54" t="str">
        <f>R66</f>
        <v>01-Professional Salaries</v>
      </c>
      <c r="E66" s="54" t="s">
        <v>61</v>
      </c>
      <c r="F66" s="54" t="s">
        <v>52</v>
      </c>
      <c r="G66" s="58" t="s">
        <v>110</v>
      </c>
      <c r="H66" s="69"/>
      <c r="I66" s="40"/>
      <c r="J66" s="57"/>
      <c r="K66" s="40"/>
      <c r="L66" s="57"/>
      <c r="M66" s="40"/>
      <c r="P66" t="str">
        <f t="shared" si="8"/>
        <v>Classroom &amp; Specialist Teachers-Stipends</v>
      </c>
      <c r="Q66" t="str">
        <f>IFERROR(VLOOKUP($P66,'Short Crosswalk'!$A$1:$G$29,4,0),"")</f>
        <v>Teachers</v>
      </c>
      <c r="R66" t="str">
        <f>IFERROR(VLOOKUP($P66,'Short Crosswalk'!$A$1:$G$29,7,0),"")</f>
        <v>01-Professional Salaries</v>
      </c>
      <c r="S66" t="str">
        <f t="shared" si="9"/>
        <v>Teachers 01-Professional Salaries</v>
      </c>
      <c r="T66">
        <f t="shared" si="10"/>
        <v>1</v>
      </c>
    </row>
    <row r="67" spans="1:20" ht="24" customHeight="1" x14ac:dyDescent="0.25">
      <c r="A67" s="106"/>
      <c r="B67" s="107"/>
      <c r="C67" s="54" t="str">
        <f>Q67</f>
        <v>Other Teaching Services</v>
      </c>
      <c r="D67" s="54" t="str">
        <f>R67</f>
        <v>04-Contracted Services</v>
      </c>
      <c r="E67" s="54" t="s">
        <v>35</v>
      </c>
      <c r="F67" s="54" t="s">
        <v>87</v>
      </c>
      <c r="G67" s="58" t="s">
        <v>111</v>
      </c>
      <c r="H67" s="69"/>
      <c r="I67" s="40"/>
      <c r="J67" s="57"/>
      <c r="K67" s="40"/>
      <c r="L67" s="57"/>
      <c r="M67" s="40"/>
      <c r="P67" t="str">
        <f t="shared" si="8"/>
        <v>Other Teaching Services-Contractual Services</v>
      </c>
      <c r="Q67" t="str">
        <f>IFERROR(VLOOKUP($P67,'Short Crosswalk'!$A$1:$G$29,4,0),"")</f>
        <v>Other Teaching Services</v>
      </c>
      <c r="R67" t="str">
        <f>IFERROR(VLOOKUP($P67,'Short Crosswalk'!$A$1:$G$29,7,0),"")</f>
        <v>04-Contracted Services</v>
      </c>
      <c r="S67" t="str">
        <f t="shared" si="9"/>
        <v>Other Teaching Services 04-Contracted Services</v>
      </c>
      <c r="T67">
        <f t="shared" si="10"/>
        <v>4</v>
      </c>
    </row>
    <row r="68" spans="1:20" ht="13.5" customHeight="1" x14ac:dyDescent="0.3">
      <c r="A68" s="106"/>
      <c r="B68" s="61"/>
      <c r="C68" s="62"/>
      <c r="D68" s="62"/>
      <c r="E68" s="62"/>
      <c r="F68" s="62"/>
      <c r="G68" s="63" t="s">
        <v>46</v>
      </c>
      <c r="H68" s="67"/>
      <c r="I68" s="65">
        <f>SUM(I66:I67)</f>
        <v>0</v>
      </c>
      <c r="J68" s="64"/>
      <c r="K68" s="65">
        <f>SUM(K66:K67)</f>
        <v>0</v>
      </c>
      <c r="L68" s="64"/>
      <c r="M68" s="65">
        <f>SUM(M66:M67)</f>
        <v>0</v>
      </c>
      <c r="N68" s="66">
        <f>SUM(I68+K68+M68)</f>
        <v>0</v>
      </c>
      <c r="P68" t="str">
        <f t="shared" si="8"/>
        <v>-</v>
      </c>
      <c r="Q68" t="str">
        <f>IFERROR(VLOOKUP($P68,'Short Crosswalk'!$A$1:$G$29,4,0),"")</f>
        <v/>
      </c>
      <c r="R68" t="str">
        <f>IFERROR(VLOOKUP($P68,'Short Crosswalk'!$A$1:$G$29,7,0),"")</f>
        <v/>
      </c>
      <c r="S68" t="str">
        <f t="shared" si="9"/>
        <v xml:space="preserve"> </v>
      </c>
      <c r="T68" t="str">
        <f t="shared" si="10"/>
        <v/>
      </c>
    </row>
    <row r="69" spans="1:20" ht="25.5" customHeight="1" x14ac:dyDescent="0.25">
      <c r="A69" s="106"/>
      <c r="B69" s="94" t="s">
        <v>112</v>
      </c>
      <c r="C69" s="54" t="str">
        <f t="shared" ref="C69:D72" si="15">Q69</f>
        <v>Teachers</v>
      </c>
      <c r="D69" s="54" t="str">
        <f t="shared" si="15"/>
        <v>01-Professional Salaries</v>
      </c>
      <c r="E69" s="54" t="s">
        <v>49</v>
      </c>
      <c r="F69" s="54" t="s">
        <v>52</v>
      </c>
      <c r="G69" s="58" t="s">
        <v>113</v>
      </c>
      <c r="H69" s="41">
        <v>4</v>
      </c>
      <c r="I69" s="40">
        <v>324584</v>
      </c>
      <c r="J69" s="41">
        <v>8</v>
      </c>
      <c r="K69" s="40">
        <v>649168</v>
      </c>
      <c r="L69" s="41">
        <v>12</v>
      </c>
      <c r="M69" s="40">
        <v>973752</v>
      </c>
      <c r="P69" t="str">
        <f t="shared" ref="P69:P93" si="16">_xlfn.CONCAT(F69,"-",E69)</f>
        <v>Classroom &amp; Specialist Teachers-Salaries - Instructional</v>
      </c>
      <c r="Q69" t="str">
        <f>IFERROR(VLOOKUP($P69,'Short Crosswalk'!$A$1:$G$29,4,0),"")</f>
        <v>Teachers</v>
      </c>
      <c r="R69" t="str">
        <f>IFERROR(VLOOKUP($P69,'Short Crosswalk'!$A$1:$G$29,7,0),"")</f>
        <v>01-Professional Salaries</v>
      </c>
      <c r="S69" t="str">
        <f t="shared" ref="S69:S93" si="17">_xlfn.CONCAT(Q69," ", R69)</f>
        <v>Teachers 01-Professional Salaries</v>
      </c>
      <c r="T69">
        <f t="shared" ref="T69:T93" si="18">IFERROR(VALUE(LEFT(D69,2)),"")</f>
        <v>1</v>
      </c>
    </row>
    <row r="70" spans="1:20" ht="30.6" x14ac:dyDescent="0.25">
      <c r="A70" s="106"/>
      <c r="B70" s="94"/>
      <c r="C70" s="54" t="str">
        <f t="shared" si="15"/>
        <v>Professional Development</v>
      </c>
      <c r="D70" s="54" t="str">
        <f t="shared" si="15"/>
        <v>04-Contracted Services</v>
      </c>
      <c r="E70" s="54" t="s">
        <v>35</v>
      </c>
      <c r="F70" s="54" t="s">
        <v>40</v>
      </c>
      <c r="G70" s="58" t="s">
        <v>114</v>
      </c>
      <c r="H70" s="57"/>
      <c r="I70" s="40">
        <v>297140</v>
      </c>
      <c r="J70" s="57"/>
      <c r="K70" s="40">
        <v>297140</v>
      </c>
      <c r="L70" s="57"/>
      <c r="M70" s="40">
        <v>297140</v>
      </c>
      <c r="P70" t="str">
        <f t="shared" si="16"/>
        <v>Professional Development-Contractual Services</v>
      </c>
      <c r="Q70" t="str">
        <f>IFERROR(VLOOKUP($P70,'Short Crosswalk'!$A$1:$G$29,4,0),"")</f>
        <v>Professional Development</v>
      </c>
      <c r="R70" t="str">
        <f>IFERROR(VLOOKUP($P70,'Short Crosswalk'!$A$1:$G$29,7,0),"")</f>
        <v>04-Contracted Services</v>
      </c>
      <c r="S70" t="str">
        <f t="shared" si="17"/>
        <v>Professional Development 04-Contracted Services</v>
      </c>
      <c r="T70">
        <f t="shared" si="18"/>
        <v>4</v>
      </c>
    </row>
    <row r="71" spans="1:20" ht="40.799999999999997" x14ac:dyDescent="0.25">
      <c r="A71" s="106"/>
      <c r="B71" s="94"/>
      <c r="C71" s="54" t="str">
        <f t="shared" si="15"/>
        <v xml:space="preserve">Instructional Materials, Equipment and Technology </v>
      </c>
      <c r="D71" s="54" t="str">
        <f t="shared" si="15"/>
        <v>05-Supplies and Materials</v>
      </c>
      <c r="E71" s="54" t="s">
        <v>37</v>
      </c>
      <c r="F71" s="54" t="s">
        <v>38</v>
      </c>
      <c r="G71" s="58" t="s">
        <v>115</v>
      </c>
      <c r="H71" s="57"/>
      <c r="I71" s="40">
        <v>110000</v>
      </c>
      <c r="J71" s="57"/>
      <c r="K71" s="40">
        <v>120000</v>
      </c>
      <c r="L71" s="57"/>
      <c r="M71" s="40">
        <v>130000</v>
      </c>
      <c r="P71" t="str">
        <f t="shared" si="16"/>
        <v>Instructional Materials, Equip., and Tech.-Supplies and Materials</v>
      </c>
      <c r="Q71" t="str">
        <f>IFERROR(VLOOKUP($P71,'Short Crosswalk'!$A$1:$G$29,4,0),"")</f>
        <v xml:space="preserve">Instructional Materials, Equipment and Technology </v>
      </c>
      <c r="R71" t="str">
        <f>IFERROR(VLOOKUP($P71,'Short Crosswalk'!$A$1:$G$29,7,0),"")</f>
        <v>05-Supplies and Materials</v>
      </c>
      <c r="S71" t="str">
        <f t="shared" si="17"/>
        <v>Instructional Materials, Equipment and Technology  05-Supplies and Materials</v>
      </c>
      <c r="T71">
        <f t="shared" si="18"/>
        <v>5</v>
      </c>
    </row>
    <row r="72" spans="1:20" ht="27" customHeight="1" x14ac:dyDescent="0.25">
      <c r="A72" s="106"/>
      <c r="B72" s="94"/>
      <c r="C72" s="54" t="str">
        <f t="shared" si="15"/>
        <v xml:space="preserve">Benefits and Fixed Charges </v>
      </c>
      <c r="D72" s="54" t="str">
        <f t="shared" si="15"/>
        <v>04-Contracted Services</v>
      </c>
      <c r="E72" s="54" t="s">
        <v>35</v>
      </c>
      <c r="F72" s="54" t="s">
        <v>44</v>
      </c>
      <c r="G72" s="58" t="s">
        <v>45</v>
      </c>
      <c r="H72" s="57"/>
      <c r="I72" s="84"/>
      <c r="J72" s="57"/>
      <c r="K72" s="84"/>
      <c r="L72" s="57"/>
      <c r="M72" s="84"/>
      <c r="P72" t="str">
        <f t="shared" si="16"/>
        <v>Benefits and Fixed Charges -Contractual Services</v>
      </c>
      <c r="Q72" t="str">
        <f>IFERROR(VLOOKUP($P72,'Short Crosswalk'!$A$1:$G$29,4,0),"")</f>
        <v xml:space="preserve">Benefits and Fixed Charges </v>
      </c>
      <c r="R72" t="str">
        <f>IFERROR(VLOOKUP($P72,'Short Crosswalk'!$A$1:$G$29,7,0),"")</f>
        <v>04-Contracted Services</v>
      </c>
      <c r="S72" t="str">
        <f t="shared" si="17"/>
        <v>Benefits and Fixed Charges  04-Contracted Services</v>
      </c>
      <c r="T72">
        <f t="shared" si="18"/>
        <v>4</v>
      </c>
    </row>
    <row r="73" spans="1:20" ht="13.5" customHeight="1" x14ac:dyDescent="0.3">
      <c r="A73" s="106"/>
      <c r="B73" s="61"/>
      <c r="C73" s="62"/>
      <c r="D73" s="62"/>
      <c r="E73" s="62"/>
      <c r="F73" s="62"/>
      <c r="G73" s="63" t="s">
        <v>46</v>
      </c>
      <c r="H73" s="64">
        <f>H69</f>
        <v>4</v>
      </c>
      <c r="I73" s="65">
        <f>SUM(I69:I72)</f>
        <v>731724</v>
      </c>
      <c r="J73" s="64">
        <f>J69</f>
        <v>8</v>
      </c>
      <c r="K73" s="65">
        <f>SUM(K69:K72)</f>
        <v>1066308</v>
      </c>
      <c r="L73" s="64">
        <f>L69</f>
        <v>12</v>
      </c>
      <c r="M73" s="65">
        <f>SUM(M69:M72)</f>
        <v>1400892</v>
      </c>
      <c r="N73" s="66">
        <f>SUM(I73+K73+M73)</f>
        <v>3198924</v>
      </c>
      <c r="P73" t="str">
        <f t="shared" si="16"/>
        <v>-</v>
      </c>
      <c r="Q73" t="str">
        <f>IFERROR(VLOOKUP($P73,'Short Crosswalk'!$A$1:$G$29,4,0),"")</f>
        <v/>
      </c>
      <c r="R73" t="str">
        <f>IFERROR(VLOOKUP($P73,'Short Crosswalk'!$A$1:$G$29,7,0),"")</f>
        <v/>
      </c>
      <c r="S73" t="str">
        <f t="shared" si="17"/>
        <v xml:space="preserve"> </v>
      </c>
      <c r="T73" t="str">
        <f t="shared" si="18"/>
        <v/>
      </c>
    </row>
    <row r="74" spans="1:20" ht="26.7" customHeight="1" x14ac:dyDescent="0.25">
      <c r="A74" s="106"/>
      <c r="B74" s="94" t="s">
        <v>116</v>
      </c>
      <c r="C74" s="54" t="str">
        <f t="shared" ref="C74:D76" si="19">Q74</f>
        <v>Teachers</v>
      </c>
      <c r="D74" s="54" t="str">
        <f t="shared" si="19"/>
        <v>01-Professional Salaries</v>
      </c>
      <c r="E74" s="54" t="s">
        <v>49</v>
      </c>
      <c r="F74" s="54" t="s">
        <v>52</v>
      </c>
      <c r="G74" s="58" t="s">
        <v>117</v>
      </c>
      <c r="H74" s="41"/>
      <c r="I74" s="40"/>
      <c r="J74" s="41"/>
      <c r="K74" s="40"/>
      <c r="L74" s="41"/>
      <c r="M74" s="40"/>
      <c r="P74" t="str">
        <f t="shared" si="16"/>
        <v>Classroom &amp; Specialist Teachers-Salaries - Instructional</v>
      </c>
      <c r="Q74" t="str">
        <f>IFERROR(VLOOKUP($P74,'Short Crosswalk'!$A$1:$G$29,4,0),"")</f>
        <v>Teachers</v>
      </c>
      <c r="R74" t="str">
        <f>IFERROR(VLOOKUP($P74,'Short Crosswalk'!$A$1:$G$29,7,0),"")</f>
        <v>01-Professional Salaries</v>
      </c>
      <c r="S74" t="str">
        <f t="shared" si="17"/>
        <v>Teachers 01-Professional Salaries</v>
      </c>
      <c r="T74">
        <f t="shared" si="18"/>
        <v>1</v>
      </c>
    </row>
    <row r="75" spans="1:20" ht="40.799999999999997" x14ac:dyDescent="0.25">
      <c r="A75" s="106"/>
      <c r="B75" s="94"/>
      <c r="C75" s="54" t="str">
        <f t="shared" si="19"/>
        <v xml:space="preserve">Instructional Materials, Equipment and Technology </v>
      </c>
      <c r="D75" s="54" t="str">
        <f t="shared" si="19"/>
        <v>05-Supplies and Materials</v>
      </c>
      <c r="E75" s="54" t="s">
        <v>37</v>
      </c>
      <c r="F75" s="54" t="s">
        <v>38</v>
      </c>
      <c r="G75" s="58" t="s">
        <v>118</v>
      </c>
      <c r="H75" s="57"/>
      <c r="I75" s="40"/>
      <c r="J75" s="57"/>
      <c r="K75" s="40"/>
      <c r="L75" s="57"/>
      <c r="M75" s="40"/>
      <c r="P75" t="str">
        <f t="shared" si="16"/>
        <v>Instructional Materials, Equip., and Tech.-Supplies and Materials</v>
      </c>
      <c r="Q75" t="str">
        <f>IFERROR(VLOOKUP($P75,'Short Crosswalk'!$A$1:$G$29,4,0),"")</f>
        <v xml:space="preserve">Instructional Materials, Equipment and Technology </v>
      </c>
      <c r="R75" t="str">
        <f>IFERROR(VLOOKUP($P75,'Short Crosswalk'!$A$1:$G$29,7,0),"")</f>
        <v>05-Supplies and Materials</v>
      </c>
      <c r="S75" t="str">
        <f t="shared" si="17"/>
        <v>Instructional Materials, Equipment and Technology  05-Supplies and Materials</v>
      </c>
      <c r="T75">
        <f t="shared" si="18"/>
        <v>5</v>
      </c>
    </row>
    <row r="76" spans="1:20" ht="26.7" customHeight="1" x14ac:dyDescent="0.25">
      <c r="A76" s="106"/>
      <c r="B76" s="94"/>
      <c r="C76" s="54" t="str">
        <f t="shared" si="19"/>
        <v xml:space="preserve">Benefits and Fixed Charges </v>
      </c>
      <c r="D76" s="54" t="str">
        <f t="shared" si="19"/>
        <v>04-Contracted Services</v>
      </c>
      <c r="E76" s="54" t="s">
        <v>35</v>
      </c>
      <c r="F76" s="54" t="s">
        <v>44</v>
      </c>
      <c r="G76" s="58" t="s">
        <v>45</v>
      </c>
      <c r="H76" s="57"/>
      <c r="I76" s="84"/>
      <c r="J76" s="57"/>
      <c r="K76" s="84"/>
      <c r="L76" s="57"/>
      <c r="M76" s="84"/>
      <c r="P76" t="str">
        <f t="shared" si="16"/>
        <v>Benefits and Fixed Charges -Contractual Services</v>
      </c>
      <c r="Q76" t="str">
        <f>IFERROR(VLOOKUP($P76,'Short Crosswalk'!$A$1:$G$29,4,0),"")</f>
        <v xml:space="preserve">Benefits and Fixed Charges </v>
      </c>
      <c r="R76" t="str">
        <f>IFERROR(VLOOKUP($P76,'Short Crosswalk'!$A$1:$G$29,7,0),"")</f>
        <v>04-Contracted Services</v>
      </c>
      <c r="S76" t="str">
        <f t="shared" si="17"/>
        <v>Benefits and Fixed Charges  04-Contracted Services</v>
      </c>
      <c r="T76">
        <f t="shared" si="18"/>
        <v>4</v>
      </c>
    </row>
    <row r="77" spans="1:20" ht="13.5" customHeight="1" x14ac:dyDescent="0.3">
      <c r="A77" s="60"/>
      <c r="B77" s="61"/>
      <c r="C77" s="62"/>
      <c r="D77" s="62"/>
      <c r="E77" s="62"/>
      <c r="F77" s="62"/>
      <c r="G77" s="63" t="s">
        <v>46</v>
      </c>
      <c r="H77" s="64">
        <f>H74</f>
        <v>0</v>
      </c>
      <c r="I77" s="65">
        <f>SUM(I74:I76)</f>
        <v>0</v>
      </c>
      <c r="J77" s="64">
        <f>J74</f>
        <v>0</v>
      </c>
      <c r="K77" s="65">
        <f>SUM(K74:K76)</f>
        <v>0</v>
      </c>
      <c r="L77" s="64">
        <f>L74</f>
        <v>0</v>
      </c>
      <c r="M77" s="65">
        <f>SUM(M74:M76)</f>
        <v>0</v>
      </c>
      <c r="N77" s="66">
        <f>SUM(I77+K77+M77)</f>
        <v>0</v>
      </c>
      <c r="P77" t="str">
        <f t="shared" si="16"/>
        <v>-</v>
      </c>
      <c r="Q77" t="str">
        <f>IFERROR(VLOOKUP($P77,'Short Crosswalk'!$A$1:$G$29,4,0),"")</f>
        <v/>
      </c>
      <c r="R77" t="str">
        <f>IFERROR(VLOOKUP($P77,'Short Crosswalk'!$A$1:$G$29,7,0),"")</f>
        <v/>
      </c>
      <c r="S77" t="str">
        <f t="shared" si="17"/>
        <v xml:space="preserve"> </v>
      </c>
      <c r="T77" t="str">
        <f t="shared" si="18"/>
        <v/>
      </c>
    </row>
    <row r="78" spans="1:20" ht="23.7" customHeight="1" x14ac:dyDescent="0.25">
      <c r="A78" s="101" t="s">
        <v>119</v>
      </c>
      <c r="B78" s="94" t="s">
        <v>120</v>
      </c>
      <c r="C78" s="54" t="str">
        <f t="shared" ref="C78:D81" si="20">Q78</f>
        <v>Administration</v>
      </c>
      <c r="D78" s="54" t="str">
        <f t="shared" si="20"/>
        <v>01-Professional Salaries</v>
      </c>
      <c r="E78" s="54" t="s">
        <v>101</v>
      </c>
      <c r="F78" s="54" t="s">
        <v>102</v>
      </c>
      <c r="G78" s="58" t="s">
        <v>121</v>
      </c>
      <c r="H78" s="41"/>
      <c r="I78" s="40"/>
      <c r="J78" s="41"/>
      <c r="K78" s="40"/>
      <c r="L78" s="41"/>
      <c r="M78" s="40"/>
      <c r="P78" t="str">
        <f t="shared" si="16"/>
        <v>Administration-Salaries - Administrator</v>
      </c>
      <c r="Q78" t="str">
        <f>IFERROR(VLOOKUP($P78,'Short Crosswalk'!$A$1:$G$29,4,0),"")</f>
        <v>Administration</v>
      </c>
      <c r="R78" t="str">
        <f>IFERROR(VLOOKUP($P78,'Short Crosswalk'!$A$1:$G$29,7,0),"")</f>
        <v>01-Professional Salaries</v>
      </c>
      <c r="S78" t="str">
        <f t="shared" si="17"/>
        <v>Administration 01-Professional Salaries</v>
      </c>
      <c r="T78">
        <f t="shared" si="18"/>
        <v>1</v>
      </c>
    </row>
    <row r="79" spans="1:20" ht="25.5" customHeight="1" x14ac:dyDescent="0.25">
      <c r="A79" s="101"/>
      <c r="B79" s="94"/>
      <c r="C79" s="54" t="str">
        <f t="shared" si="20"/>
        <v>Other Teaching Services</v>
      </c>
      <c r="D79" s="54" t="str">
        <f t="shared" si="20"/>
        <v>04-Contracted Services</v>
      </c>
      <c r="E79" s="54" t="s">
        <v>35</v>
      </c>
      <c r="F79" s="54" t="s">
        <v>87</v>
      </c>
      <c r="G79" s="58" t="s">
        <v>122</v>
      </c>
      <c r="H79" s="57"/>
      <c r="I79" s="40"/>
      <c r="J79" s="57"/>
      <c r="K79" s="40"/>
      <c r="L79" s="57"/>
      <c r="M79" s="40"/>
      <c r="P79" t="str">
        <f t="shared" si="16"/>
        <v>Other Teaching Services-Contractual Services</v>
      </c>
      <c r="Q79" t="str">
        <f>IFERROR(VLOOKUP($P79,'Short Crosswalk'!$A$1:$G$29,4,0),"")</f>
        <v>Other Teaching Services</v>
      </c>
      <c r="R79" t="str">
        <f>IFERROR(VLOOKUP($P79,'Short Crosswalk'!$A$1:$G$29,7,0),"")</f>
        <v>04-Contracted Services</v>
      </c>
      <c r="S79" t="str">
        <f t="shared" si="17"/>
        <v>Other Teaching Services 04-Contracted Services</v>
      </c>
      <c r="T79">
        <f t="shared" si="18"/>
        <v>4</v>
      </c>
    </row>
    <row r="80" spans="1:20" ht="34.200000000000003" customHeight="1" x14ac:dyDescent="0.25">
      <c r="A80" s="101"/>
      <c r="B80" s="94"/>
      <c r="C80" s="54" t="str">
        <f t="shared" si="20"/>
        <v>Teachers</v>
      </c>
      <c r="D80" s="54" t="str">
        <f t="shared" si="20"/>
        <v>06-Other Expenses</v>
      </c>
      <c r="E80" s="54" t="s">
        <v>97</v>
      </c>
      <c r="F80" s="54" t="s">
        <v>52</v>
      </c>
      <c r="G80" s="58" t="s">
        <v>123</v>
      </c>
      <c r="H80" s="57"/>
      <c r="I80" s="40"/>
      <c r="J80" s="57"/>
      <c r="K80" s="40"/>
      <c r="L80" s="57"/>
      <c r="M80" s="40"/>
      <c r="P80" t="str">
        <f t="shared" si="16"/>
        <v>Classroom &amp; Specialist Teachers-Other</v>
      </c>
      <c r="Q80" t="str">
        <f>IFERROR(VLOOKUP($P80,'Short Crosswalk'!$A$1:$G$29,4,0),"")</f>
        <v>Teachers</v>
      </c>
      <c r="R80" t="str">
        <f>IFERROR(VLOOKUP($P80,'Short Crosswalk'!$A$1:$G$29,7,0),"")</f>
        <v>06-Other Expenses</v>
      </c>
      <c r="S80" t="str">
        <f t="shared" si="17"/>
        <v>Teachers 06-Other Expenses</v>
      </c>
      <c r="T80">
        <f t="shared" si="18"/>
        <v>6</v>
      </c>
    </row>
    <row r="81" spans="1:20" ht="23.7" customHeight="1" x14ac:dyDescent="0.25">
      <c r="A81" s="101"/>
      <c r="B81" s="94"/>
      <c r="C81" s="54" t="str">
        <f t="shared" si="20"/>
        <v xml:space="preserve">Benefits and Fixed Charges </v>
      </c>
      <c r="D81" s="54" t="str">
        <f t="shared" si="20"/>
        <v>04-Contracted Services</v>
      </c>
      <c r="E81" s="54" t="s">
        <v>35</v>
      </c>
      <c r="F81" s="54" t="s">
        <v>44</v>
      </c>
      <c r="G81" s="58" t="s">
        <v>45</v>
      </c>
      <c r="H81" s="57"/>
      <c r="I81" s="84"/>
      <c r="J81" s="57"/>
      <c r="K81" s="84"/>
      <c r="L81" s="57"/>
      <c r="M81" s="84"/>
      <c r="P81" t="str">
        <f t="shared" si="16"/>
        <v>Benefits and Fixed Charges -Contractual Services</v>
      </c>
      <c r="Q81" t="str">
        <f>IFERROR(VLOOKUP($P81,'Short Crosswalk'!$A$1:$G$29,4,0),"")</f>
        <v xml:space="preserve">Benefits and Fixed Charges </v>
      </c>
      <c r="R81" t="str">
        <f>IFERROR(VLOOKUP($P81,'Short Crosswalk'!$A$1:$G$29,7,0),"")</f>
        <v>04-Contracted Services</v>
      </c>
      <c r="S81" t="str">
        <f t="shared" si="17"/>
        <v>Benefits and Fixed Charges  04-Contracted Services</v>
      </c>
      <c r="T81">
        <f t="shared" si="18"/>
        <v>4</v>
      </c>
    </row>
    <row r="82" spans="1:20" ht="13.5" customHeight="1" x14ac:dyDescent="0.3">
      <c r="A82" s="60"/>
      <c r="B82" s="61"/>
      <c r="C82" s="62"/>
      <c r="D82" s="62"/>
      <c r="E82" s="62"/>
      <c r="F82" s="62"/>
      <c r="G82" s="63" t="s">
        <v>46</v>
      </c>
      <c r="H82" s="64">
        <f>H78</f>
        <v>0</v>
      </c>
      <c r="I82" s="65">
        <f>SUM(I78:I81)</f>
        <v>0</v>
      </c>
      <c r="J82" s="64">
        <f>J78</f>
        <v>0</v>
      </c>
      <c r="K82" s="65">
        <f>SUM(K78:K81)</f>
        <v>0</v>
      </c>
      <c r="L82" s="64">
        <f>L78</f>
        <v>0</v>
      </c>
      <c r="M82" s="65">
        <f>SUM(M78:M81)</f>
        <v>0</v>
      </c>
      <c r="N82" s="66">
        <f>SUM(I82+K82+M82)</f>
        <v>0</v>
      </c>
      <c r="P82" t="str">
        <f t="shared" si="16"/>
        <v>-</v>
      </c>
      <c r="Q82" t="str">
        <f>IFERROR(VLOOKUP($P82,'Short Crosswalk'!$A$1:$G$29,4,0),"")</f>
        <v/>
      </c>
      <c r="R82" t="str">
        <f>IFERROR(VLOOKUP($P82,'Short Crosswalk'!$A$1:$G$29,7,0),"")</f>
        <v/>
      </c>
      <c r="S82" t="str">
        <f t="shared" si="17"/>
        <v xml:space="preserve"> </v>
      </c>
      <c r="T82" t="str">
        <f t="shared" si="18"/>
        <v/>
      </c>
    </row>
    <row r="83" spans="1:20" ht="23.7" customHeight="1" x14ac:dyDescent="0.25">
      <c r="A83" s="101" t="s">
        <v>124</v>
      </c>
      <c r="B83" s="94" t="s">
        <v>125</v>
      </c>
      <c r="C83" s="54" t="str">
        <f t="shared" ref="C83:D85" si="21">Q83</f>
        <v>Professional Development</v>
      </c>
      <c r="D83" s="54" t="str">
        <f t="shared" si="21"/>
        <v>04-Contracted Services</v>
      </c>
      <c r="E83" s="54" t="s">
        <v>35</v>
      </c>
      <c r="F83" s="54" t="s">
        <v>40</v>
      </c>
      <c r="G83" s="58" t="s">
        <v>126</v>
      </c>
      <c r="H83" s="57"/>
      <c r="I83" s="40"/>
      <c r="J83" s="57"/>
      <c r="K83" s="40"/>
      <c r="L83" s="57"/>
      <c r="M83" s="40"/>
      <c r="P83" t="str">
        <f t="shared" si="16"/>
        <v>Professional Development-Contractual Services</v>
      </c>
      <c r="Q83" t="str">
        <f>IFERROR(VLOOKUP($P83,'Short Crosswalk'!$A$1:$G$29,4,0),"")</f>
        <v>Professional Development</v>
      </c>
      <c r="R83" t="str">
        <f>IFERROR(VLOOKUP($P83,'Short Crosswalk'!$A$1:$G$29,7,0),"")</f>
        <v>04-Contracted Services</v>
      </c>
      <c r="S83" t="str">
        <f t="shared" si="17"/>
        <v>Professional Development 04-Contracted Services</v>
      </c>
      <c r="T83">
        <f t="shared" si="18"/>
        <v>4</v>
      </c>
    </row>
    <row r="84" spans="1:20" ht="24" customHeight="1" x14ac:dyDescent="0.25">
      <c r="A84" s="101"/>
      <c r="B84" s="94"/>
      <c r="C84" s="54" t="str">
        <f t="shared" si="21"/>
        <v>Teachers</v>
      </c>
      <c r="D84" s="54" t="str">
        <f t="shared" si="21"/>
        <v>01-Professional Salaries</v>
      </c>
      <c r="E84" s="54" t="s">
        <v>61</v>
      </c>
      <c r="F84" s="54" t="s">
        <v>52</v>
      </c>
      <c r="G84" s="58" t="s">
        <v>127</v>
      </c>
      <c r="H84" s="57"/>
      <c r="I84" s="40"/>
      <c r="J84" s="57"/>
      <c r="K84" s="40"/>
      <c r="L84" s="57"/>
      <c r="M84" s="40"/>
      <c r="P84" t="str">
        <f t="shared" si="16"/>
        <v>Classroom &amp; Specialist Teachers-Stipends</v>
      </c>
      <c r="Q84" t="str">
        <f>IFERROR(VLOOKUP($P84,'Short Crosswalk'!$A$1:$G$29,4,0),"")</f>
        <v>Teachers</v>
      </c>
      <c r="R84" t="str">
        <f>IFERROR(VLOOKUP($P84,'Short Crosswalk'!$A$1:$G$29,7,0),"")</f>
        <v>01-Professional Salaries</v>
      </c>
      <c r="S84" t="str">
        <f t="shared" si="17"/>
        <v>Teachers 01-Professional Salaries</v>
      </c>
      <c r="T84">
        <f t="shared" si="18"/>
        <v>1</v>
      </c>
    </row>
    <row r="85" spans="1:20" ht="32.700000000000003" customHeight="1" x14ac:dyDescent="0.25">
      <c r="A85" s="101"/>
      <c r="B85" s="94"/>
      <c r="C85" s="54" t="str">
        <f t="shared" si="21"/>
        <v>Teachers</v>
      </c>
      <c r="D85" s="54" t="str">
        <f t="shared" si="21"/>
        <v>06-Other Expenses</v>
      </c>
      <c r="E85" s="54" t="s">
        <v>97</v>
      </c>
      <c r="F85" s="54" t="s">
        <v>52</v>
      </c>
      <c r="G85" s="58" t="s">
        <v>128</v>
      </c>
      <c r="H85" s="57"/>
      <c r="I85" s="40"/>
      <c r="J85" s="57"/>
      <c r="K85" s="40"/>
      <c r="L85" s="57"/>
      <c r="M85" s="40"/>
      <c r="P85" t="str">
        <f t="shared" si="16"/>
        <v>Classroom &amp; Specialist Teachers-Other</v>
      </c>
      <c r="Q85" t="str">
        <f>IFERROR(VLOOKUP($P85,'Short Crosswalk'!$A$1:$G$29,4,0),"")</f>
        <v>Teachers</v>
      </c>
      <c r="R85" t="str">
        <f>IFERROR(VLOOKUP($P85,'Short Crosswalk'!$A$1:$G$29,7,0),"")</f>
        <v>06-Other Expenses</v>
      </c>
      <c r="S85" t="str">
        <f t="shared" si="17"/>
        <v>Teachers 06-Other Expenses</v>
      </c>
      <c r="T85">
        <f t="shared" si="18"/>
        <v>6</v>
      </c>
    </row>
    <row r="86" spans="1:20" ht="13.5" customHeight="1" x14ac:dyDescent="0.3">
      <c r="A86" s="60"/>
      <c r="B86" s="61"/>
      <c r="C86" s="62"/>
      <c r="D86" s="62"/>
      <c r="E86" s="62"/>
      <c r="F86" s="62"/>
      <c r="G86" s="63" t="s">
        <v>46</v>
      </c>
      <c r="H86" s="64"/>
      <c r="I86" s="65">
        <f>SUM(I83:I85)</f>
        <v>0</v>
      </c>
      <c r="J86" s="64"/>
      <c r="K86" s="65">
        <f>SUM(K83:K85)</f>
        <v>0</v>
      </c>
      <c r="L86" s="64"/>
      <c r="M86" s="65">
        <f>SUM(M83:M85)</f>
        <v>0</v>
      </c>
      <c r="N86" s="66">
        <f>SUM(I86+K86+M86)</f>
        <v>0</v>
      </c>
      <c r="P86" t="str">
        <f t="shared" si="16"/>
        <v>-</v>
      </c>
      <c r="Q86" t="str">
        <f>IFERROR(VLOOKUP($P86,'Short Crosswalk'!$A$1:$G$29,4,0),"")</f>
        <v/>
      </c>
      <c r="R86" t="str">
        <f>IFERROR(VLOOKUP($P86,'Short Crosswalk'!$A$1:$G$29,7,0),"")</f>
        <v/>
      </c>
      <c r="S86" t="str">
        <f t="shared" si="17"/>
        <v xml:space="preserve"> </v>
      </c>
      <c r="T86" t="str">
        <f t="shared" si="18"/>
        <v/>
      </c>
    </row>
    <row r="87" spans="1:20" ht="36" customHeight="1" x14ac:dyDescent="0.25">
      <c r="A87" s="108" t="s">
        <v>129</v>
      </c>
      <c r="B87" s="109" t="s">
        <v>130</v>
      </c>
      <c r="C87" s="54" t="str">
        <f t="shared" ref="C87:D90" si="22">Q87</f>
        <v>Administration</v>
      </c>
      <c r="D87" s="54" t="str">
        <f t="shared" si="22"/>
        <v>01-Professional Salaries</v>
      </c>
      <c r="E87" s="54" t="s">
        <v>101</v>
      </c>
      <c r="F87" s="54" t="s">
        <v>102</v>
      </c>
      <c r="G87" s="58" t="s">
        <v>131</v>
      </c>
      <c r="H87" s="41"/>
      <c r="I87" s="40"/>
      <c r="J87" s="41"/>
      <c r="K87" s="40"/>
      <c r="L87" s="41"/>
      <c r="M87" s="40"/>
      <c r="P87" t="str">
        <f t="shared" si="16"/>
        <v>Administration-Salaries - Administrator</v>
      </c>
      <c r="Q87" t="str">
        <f>IFERROR(VLOOKUP($P87,'Short Crosswalk'!$A$1:$G$29,4,0),"")</f>
        <v>Administration</v>
      </c>
      <c r="R87" t="str">
        <f>IFERROR(VLOOKUP($P87,'Short Crosswalk'!$A$1:$G$29,7,0),"")</f>
        <v>01-Professional Salaries</v>
      </c>
      <c r="S87" t="str">
        <f t="shared" si="17"/>
        <v>Administration 01-Professional Salaries</v>
      </c>
      <c r="T87">
        <f t="shared" si="18"/>
        <v>1</v>
      </c>
    </row>
    <row r="88" spans="1:20" ht="34.200000000000003" customHeight="1" x14ac:dyDescent="0.25">
      <c r="A88" s="108"/>
      <c r="B88" s="109"/>
      <c r="C88" s="54" t="str">
        <f t="shared" si="22"/>
        <v>Administration</v>
      </c>
      <c r="D88" s="54" t="str">
        <f t="shared" si="22"/>
        <v>04-Contracted Services</v>
      </c>
      <c r="E88" s="54" t="s">
        <v>35</v>
      </c>
      <c r="F88" s="54" t="s">
        <v>102</v>
      </c>
      <c r="G88" s="58" t="s">
        <v>132</v>
      </c>
      <c r="H88" s="57"/>
      <c r="I88" s="40"/>
      <c r="J88" s="57"/>
      <c r="K88" s="40"/>
      <c r="L88" s="57"/>
      <c r="M88" s="40"/>
      <c r="P88" t="str">
        <f t="shared" si="16"/>
        <v>Administration-Contractual Services</v>
      </c>
      <c r="Q88" t="str">
        <f>IFERROR(VLOOKUP($P88,'Short Crosswalk'!$A$1:$G$29,4,0),"")</f>
        <v>Administration</v>
      </c>
      <c r="R88" t="str">
        <f>IFERROR(VLOOKUP($P88,'Short Crosswalk'!$A$1:$G$29,7,0),"")</f>
        <v>04-Contracted Services</v>
      </c>
      <c r="S88" t="str">
        <f t="shared" si="17"/>
        <v>Administration 04-Contracted Services</v>
      </c>
      <c r="T88">
        <f t="shared" si="18"/>
        <v>4</v>
      </c>
    </row>
    <row r="89" spans="1:20" ht="24" customHeight="1" x14ac:dyDescent="0.25">
      <c r="A89" s="108"/>
      <c r="B89" s="109"/>
      <c r="C89" s="54" t="str">
        <f t="shared" si="22"/>
        <v>Teachers</v>
      </c>
      <c r="D89" s="54" t="str">
        <f t="shared" si="22"/>
        <v>01-Professional Salaries</v>
      </c>
      <c r="E89" s="54" t="s">
        <v>61</v>
      </c>
      <c r="F89" s="54" t="s">
        <v>52</v>
      </c>
      <c r="G89" s="58" t="s">
        <v>133</v>
      </c>
      <c r="H89" s="57"/>
      <c r="I89" s="40"/>
      <c r="J89" s="57"/>
      <c r="K89" s="40"/>
      <c r="L89" s="57"/>
      <c r="M89" s="40"/>
      <c r="P89" t="str">
        <f t="shared" si="16"/>
        <v>Classroom &amp; Specialist Teachers-Stipends</v>
      </c>
      <c r="Q89" t="str">
        <f>IFERROR(VLOOKUP($P89,'Short Crosswalk'!$A$1:$G$29,4,0),"")</f>
        <v>Teachers</v>
      </c>
      <c r="R89" t="str">
        <f>IFERROR(VLOOKUP($P89,'Short Crosswalk'!$A$1:$G$29,7,0),"")</f>
        <v>01-Professional Salaries</v>
      </c>
      <c r="S89" t="str">
        <f t="shared" si="17"/>
        <v>Teachers 01-Professional Salaries</v>
      </c>
      <c r="T89">
        <f t="shared" si="18"/>
        <v>1</v>
      </c>
    </row>
    <row r="90" spans="1:20" ht="25.5" customHeight="1" x14ac:dyDescent="0.25">
      <c r="A90" s="108"/>
      <c r="B90" s="109"/>
      <c r="C90" s="54" t="str">
        <f t="shared" si="22"/>
        <v xml:space="preserve">Benefits and Fixed Charges </v>
      </c>
      <c r="D90" s="54" t="str">
        <f t="shared" si="22"/>
        <v>04-Contracted Services</v>
      </c>
      <c r="E90" s="54" t="s">
        <v>35</v>
      </c>
      <c r="F90" s="54" t="s">
        <v>44</v>
      </c>
      <c r="G90" s="58" t="s">
        <v>45</v>
      </c>
      <c r="H90" s="57"/>
      <c r="I90" s="84"/>
      <c r="J90" s="57"/>
      <c r="K90" s="84"/>
      <c r="L90" s="57"/>
      <c r="M90" s="84"/>
      <c r="P90" t="str">
        <f t="shared" si="16"/>
        <v>Benefits and Fixed Charges -Contractual Services</v>
      </c>
      <c r="Q90" t="str">
        <f>IFERROR(VLOOKUP($P90,'Short Crosswalk'!$A$1:$G$29,4,0),"")</f>
        <v xml:space="preserve">Benefits and Fixed Charges </v>
      </c>
      <c r="R90" t="str">
        <f>IFERROR(VLOOKUP($P90,'Short Crosswalk'!$A$1:$G$29,7,0),"")</f>
        <v>04-Contracted Services</v>
      </c>
      <c r="S90" t="str">
        <f t="shared" si="17"/>
        <v>Benefits and Fixed Charges  04-Contracted Services</v>
      </c>
      <c r="T90">
        <f t="shared" si="18"/>
        <v>4</v>
      </c>
    </row>
    <row r="91" spans="1:20" x14ac:dyDescent="0.3">
      <c r="A91" s="70"/>
      <c r="B91" s="61"/>
      <c r="C91" s="61"/>
      <c r="D91" s="61"/>
      <c r="E91" s="62"/>
      <c r="F91" s="62"/>
      <c r="G91" s="63" t="s">
        <v>46</v>
      </c>
      <c r="H91" s="64">
        <f>H87</f>
        <v>0</v>
      </c>
      <c r="I91" s="65">
        <f>SUM(I87:I90)</f>
        <v>0</v>
      </c>
      <c r="J91" s="64">
        <f>J87</f>
        <v>0</v>
      </c>
      <c r="K91" s="65">
        <f>SUM(K87:K90)</f>
        <v>0</v>
      </c>
      <c r="L91" s="64">
        <f>L87</f>
        <v>0</v>
      </c>
      <c r="M91" s="65">
        <f>SUM(M87:M90)</f>
        <v>0</v>
      </c>
      <c r="N91" s="66">
        <f>SUM(I91+K91+M91)</f>
        <v>0</v>
      </c>
      <c r="P91" t="str">
        <f t="shared" si="16"/>
        <v>-</v>
      </c>
      <c r="Q91" t="str">
        <f>IFERROR(VLOOKUP($P91,'Short Crosswalk'!$A$1:$G$29,4,0),"")</f>
        <v/>
      </c>
      <c r="R91" t="str">
        <f>IFERROR(VLOOKUP($P91,'Short Crosswalk'!$A$1:$G$29,7,0),"")</f>
        <v/>
      </c>
      <c r="S91" t="str">
        <f t="shared" si="17"/>
        <v xml:space="preserve"> </v>
      </c>
      <c r="T91" t="str">
        <f t="shared" si="18"/>
        <v/>
      </c>
    </row>
    <row r="92" spans="1:20" x14ac:dyDescent="0.3">
      <c r="A92" s="71"/>
      <c r="B92" s="68"/>
      <c r="C92" s="68"/>
      <c r="D92" s="68"/>
      <c r="E92" s="72"/>
      <c r="F92" s="72"/>
      <c r="G92" s="73"/>
      <c r="H92" s="74"/>
      <c r="I92" s="75"/>
      <c r="J92" s="74"/>
      <c r="K92" s="75"/>
      <c r="L92" s="74"/>
      <c r="M92" s="75"/>
      <c r="N92" s="76"/>
      <c r="P92" t="str">
        <f t="shared" si="16"/>
        <v>-</v>
      </c>
      <c r="Q92" t="str">
        <f>IFERROR(VLOOKUP($P92,'Short Crosswalk'!$A$1:$G$29,4,0),"")</f>
        <v/>
      </c>
      <c r="R92" t="str">
        <f>IFERROR(VLOOKUP($P92,'Short Crosswalk'!$A$1:$G$29,7,0),"")</f>
        <v/>
      </c>
      <c r="S92" t="str">
        <f t="shared" si="17"/>
        <v xml:space="preserve"> </v>
      </c>
      <c r="T92" t="str">
        <f t="shared" si="18"/>
        <v/>
      </c>
    </row>
    <row r="93" spans="1:20" ht="14.4" x14ac:dyDescent="0.3">
      <c r="A93" s="77"/>
      <c r="B93" s="78"/>
      <c r="C93" s="78"/>
      <c r="D93" s="78"/>
      <c r="E93" s="79"/>
      <c r="F93" s="80"/>
      <c r="G93" s="80" t="s">
        <v>134</v>
      </c>
      <c r="H93" s="81">
        <f t="shared" ref="H93:M93" si="23">H86+H82+H77+H73+H68+H65+H58+H52+H46+H41+H38+H35+H28+H22+H17+H11+H91</f>
        <v>109</v>
      </c>
      <c r="I93" s="82">
        <f t="shared" si="23"/>
        <v>18658743</v>
      </c>
      <c r="J93" s="81">
        <f t="shared" si="23"/>
        <v>121</v>
      </c>
      <c r="K93" s="82">
        <f t="shared" si="23"/>
        <v>18036351</v>
      </c>
      <c r="L93" s="81">
        <f t="shared" si="23"/>
        <v>129</v>
      </c>
      <c r="M93" s="82">
        <f t="shared" si="23"/>
        <v>19017873</v>
      </c>
      <c r="N93" s="83">
        <f>SUM(I93+K93+M93)</f>
        <v>55712967</v>
      </c>
      <c r="O93" s="17"/>
      <c r="P93" t="str">
        <f t="shared" si="16"/>
        <v>-</v>
      </c>
      <c r="Q93" t="str">
        <f>IFERROR(VLOOKUP($P93,'Short Crosswalk'!$A$1:$G$29,4,0),"")</f>
        <v/>
      </c>
      <c r="R93" t="str">
        <f>IFERROR(VLOOKUP($P93,'Short Crosswalk'!$A$1:$G$29,7,0),"")</f>
        <v/>
      </c>
      <c r="S93" t="str">
        <f t="shared" si="17"/>
        <v xml:space="preserve"> </v>
      </c>
      <c r="T93" t="str">
        <f t="shared" si="18"/>
        <v/>
      </c>
    </row>
    <row r="94" spans="1:20" x14ac:dyDescent="0.25">
      <c r="A94" s="18"/>
      <c r="B94" s="19"/>
      <c r="C94" s="20"/>
      <c r="D94" s="20"/>
      <c r="E94" s="18"/>
      <c r="F94" s="18"/>
      <c r="G94" s="18"/>
      <c r="H94" s="21"/>
      <c r="I94" s="22"/>
      <c r="J94" s="21"/>
      <c r="K94" s="22"/>
      <c r="L94" s="21"/>
      <c r="M94" s="22"/>
    </row>
  </sheetData>
  <sheetProtection algorithmName="SHA-512" hashValue="Hu8d2XAXCgwWmHURNLgV0/Ec6Bt8URlQeh288mwPLiGiUsCOuxE4oNRacBJ81M/RmV+y/u2eWd5ajZtATgyk/Q==" saltValue="E5/wFaRzH0Z6Y6tzZ9GK5g==" spinCount="100000" sheet="1" objects="1" scenarios="1" selectLockedCells="1"/>
  <mergeCells count="38">
    <mergeCell ref="A78:A81"/>
    <mergeCell ref="B78:B81"/>
    <mergeCell ref="A83:A85"/>
    <mergeCell ref="B83:B85"/>
    <mergeCell ref="A87:A90"/>
    <mergeCell ref="B87:B90"/>
    <mergeCell ref="A53:A57"/>
    <mergeCell ref="B53:B57"/>
    <mergeCell ref="A59:A76"/>
    <mergeCell ref="B59:B64"/>
    <mergeCell ref="B66:B67"/>
    <mergeCell ref="B69:B72"/>
    <mergeCell ref="B74:B76"/>
    <mergeCell ref="A36:A51"/>
    <mergeCell ref="B36:B37"/>
    <mergeCell ref="B39:B40"/>
    <mergeCell ref="B42:B45"/>
    <mergeCell ref="B47:B51"/>
    <mergeCell ref="A18:A21"/>
    <mergeCell ref="B18:B21"/>
    <mergeCell ref="A23:A34"/>
    <mergeCell ref="B23:B27"/>
    <mergeCell ref="B29:B34"/>
    <mergeCell ref="N2:N3"/>
    <mergeCell ref="A5:A10"/>
    <mergeCell ref="B5:B10"/>
    <mergeCell ref="A12:A16"/>
    <mergeCell ref="B12:B16"/>
    <mergeCell ref="F2:F3"/>
    <mergeCell ref="G2:G3"/>
    <mergeCell ref="H2:I2"/>
    <mergeCell ref="J2:K2"/>
    <mergeCell ref="L2:M2"/>
    <mergeCell ref="A2:A3"/>
    <mergeCell ref="B2:B3"/>
    <mergeCell ref="C2:C3"/>
    <mergeCell ref="D2:D3"/>
    <mergeCell ref="E2:E3"/>
  </mergeCells>
  <pageMargins left="0" right="0" top="0.75" bottom="0.75" header="0.511811023622047" footer="0.511811023622047"/>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6"/>
  <sheetViews>
    <sheetView topLeftCell="A17" zoomScaleNormal="100" workbookViewId="0">
      <selection activeCell="D23" sqref="D23:H23"/>
    </sheetView>
  </sheetViews>
  <sheetFormatPr defaultColWidth="11.5546875" defaultRowHeight="13.2" x14ac:dyDescent="0.25"/>
  <cols>
    <col min="1" max="1" width="43.5546875" customWidth="1"/>
    <col min="2" max="2" width="22.5546875" customWidth="1"/>
    <col min="7" max="7" width="15.6640625" customWidth="1"/>
    <col min="8" max="8" width="15.5546875" customWidth="1"/>
  </cols>
  <sheetData>
    <row r="1" spans="1:8" ht="15.6" x14ac:dyDescent="0.3">
      <c r="A1" s="113" t="s">
        <v>135</v>
      </c>
      <c r="B1" s="113"/>
      <c r="C1" s="113"/>
      <c r="D1" s="113"/>
      <c r="E1" s="113"/>
      <c r="F1" s="113"/>
      <c r="G1" s="113"/>
      <c r="H1" s="113"/>
    </row>
    <row r="2" spans="1:8" ht="13.5" customHeight="1" x14ac:dyDescent="0.25">
      <c r="A2" s="23"/>
      <c r="B2" s="24"/>
      <c r="C2" s="110" t="s">
        <v>19</v>
      </c>
      <c r="D2" s="110"/>
      <c r="E2" s="111" t="s">
        <v>20</v>
      </c>
      <c r="F2" s="111"/>
      <c r="G2" s="112" t="s">
        <v>21</v>
      </c>
      <c r="H2" s="112"/>
    </row>
    <row r="3" spans="1:8" x14ac:dyDescent="0.25">
      <c r="A3" s="25" t="s">
        <v>136</v>
      </c>
      <c r="B3" s="26" t="s">
        <v>137</v>
      </c>
      <c r="C3" s="26" t="s">
        <v>27</v>
      </c>
      <c r="D3" s="26" t="s">
        <v>138</v>
      </c>
      <c r="E3" s="26" t="s">
        <v>27</v>
      </c>
      <c r="F3" s="26" t="s">
        <v>138</v>
      </c>
      <c r="G3" s="26" t="s">
        <v>27</v>
      </c>
      <c r="H3" s="27" t="s">
        <v>138</v>
      </c>
    </row>
    <row r="4" spans="1:8" x14ac:dyDescent="0.25">
      <c r="A4" s="28" t="s">
        <v>102</v>
      </c>
      <c r="B4" t="s">
        <v>35</v>
      </c>
      <c r="C4" s="29">
        <f>SUMIFS(Budget!$H$5:$H$90,Budget!$F$5:$F$90,$A4,Budget!$E$5:$E$90,$B4)</f>
        <v>0</v>
      </c>
      <c r="D4" s="4">
        <f>SUMIFS(Budget!$I$5:$I$90,Budget!$F$5:$F$90,$A4,Budget!$E$5:$E$90,$B4)</f>
        <v>0</v>
      </c>
      <c r="E4" s="29">
        <f>SUMIFS(Budget!$J$5:$J$90,Budget!$F$5:$F$90,$A4,Budget!$E$5:$E$90,$B4)</f>
        <v>0</v>
      </c>
      <c r="F4" s="4">
        <f>SUMIFS(Budget!$K$5:$K$90,Budget!$F$5:$F$90,$A4,Budget!$E$5:$E$90,$B4)</f>
        <v>0</v>
      </c>
      <c r="G4" s="29">
        <f>SUMIFS(Budget!$L$5:$L$90,Budget!$F$5:$F$90,$A4,Budget!$E$5:$E$90,$B4)</f>
        <v>0</v>
      </c>
      <c r="H4" s="30">
        <f>SUMIFS(Budget!$M$5:$M$90,Budget!$F$5:$F$90,$A4,Budget!$E$5:$E$90,$B4)</f>
        <v>0</v>
      </c>
    </row>
    <row r="5" spans="1:8" x14ac:dyDescent="0.25">
      <c r="A5" s="28" t="s">
        <v>102</v>
      </c>
      <c r="B5" t="s">
        <v>101</v>
      </c>
      <c r="C5" s="29">
        <f>SUMIFS(Budget!$H$5:$H$90,Budget!$F$5:$F$90,$A5,Budget!$E$5:$E$90,$B5)</f>
        <v>0</v>
      </c>
      <c r="D5" s="4">
        <f>SUMIFS(Budget!$I$5:$I$90,Budget!$F$5:$F$90,$A5,Budget!$E$5:$E$90,$B5)</f>
        <v>0</v>
      </c>
      <c r="E5" s="29">
        <f>SUMIFS(Budget!$J$5:$J$90,Budget!$F$5:$F$90,$A5,Budget!$E$5:$E$90,$B5)</f>
        <v>0</v>
      </c>
      <c r="F5" s="4">
        <f>SUMIFS(Budget!$K$5:$K$90,Budget!$F$5:$F$90,$A5,Budget!$E$5:$E$90,$B5)</f>
        <v>0</v>
      </c>
      <c r="G5" s="29">
        <f>SUMIFS(Budget!$L$5:$L$90,Budget!$F$5:$F$90,$A5,Budget!$E$5:$E$90,$B5)</f>
        <v>0</v>
      </c>
      <c r="H5" s="30">
        <f>SUMIFS(Budget!$M$5:$M$90,Budget!$F$5:$F$90,$A5,Budget!$E$5:$E$90,$B5)</f>
        <v>0</v>
      </c>
    </row>
    <row r="6" spans="1:8" x14ac:dyDescent="0.25">
      <c r="A6" s="28" t="s">
        <v>52</v>
      </c>
      <c r="B6" t="s">
        <v>97</v>
      </c>
      <c r="C6" s="29">
        <f>SUMIFS(Budget!$H$5:$H$90,Budget!$F$5:$F$90,$A6,Budget!$E$5:$E$90,$B6)</f>
        <v>0</v>
      </c>
      <c r="D6" s="4">
        <f>SUMIFS(Budget!$I$5:$I$90,Budget!$F$5:$F$90,$A6,Budget!$E$5:$E$90,$B6)</f>
        <v>0</v>
      </c>
      <c r="E6" s="29">
        <f>SUMIFS(Budget!$J$5:$J$90,Budget!$F$5:$F$90,$A6,Budget!$E$5:$E$90,$B6)</f>
        <v>0</v>
      </c>
      <c r="F6" s="4">
        <f>SUMIFS(Budget!$K$5:$K$90,Budget!$F$5:$F$90,$A6,Budget!$E$5:$E$90,$B6)</f>
        <v>0</v>
      </c>
      <c r="G6" s="29">
        <f>SUMIFS(Budget!$L$5:$L$90,Budget!$F$5:$F$90,$A6,Budget!$E$5:$E$90,$B6)</f>
        <v>0</v>
      </c>
      <c r="H6" s="30">
        <f>SUMIFS(Budget!$M$5:$M$90,Budget!$F$5:$F$90,$A6,Budget!$E$5:$E$90,$B6)</f>
        <v>0</v>
      </c>
    </row>
    <row r="7" spans="1:8" x14ac:dyDescent="0.25">
      <c r="A7" s="28" t="s">
        <v>52</v>
      </c>
      <c r="B7" t="s">
        <v>49</v>
      </c>
      <c r="C7" s="29">
        <f>SUMIFS(Budget!$H$5:$H$90,Budget!$F$5:$F$90,$A7,Budget!$E$5:$E$90,$B7)</f>
        <v>11</v>
      </c>
      <c r="D7" s="4">
        <f>SUMIFS(Budget!$I$5:$I$90,Budget!$F$5:$F$90,$A7,Budget!$E$5:$E$90,$B7)</f>
        <v>812694</v>
      </c>
      <c r="E7" s="29">
        <f>SUMIFS(Budget!$J$5:$J$90,Budget!$F$5:$F$90,$A7,Budget!$E$5:$E$90,$B7)</f>
        <v>20</v>
      </c>
      <c r="F7" s="4">
        <f>SUMIFS(Budget!$K$5:$K$90,Budget!$F$5:$F$90,$A7,Budget!$E$5:$E$90,$B7)</f>
        <v>1503052</v>
      </c>
      <c r="G7" s="29">
        <f>SUMIFS(Budget!$L$5:$L$90,Budget!$F$5:$F$90,$A7,Budget!$E$5:$E$90,$B7)</f>
        <v>28</v>
      </c>
      <c r="H7" s="30">
        <f>SUMIFS(Budget!$M$5:$M$90,Budget!$F$5:$F$90,$A7,Budget!$E$5:$E$90,$B7)</f>
        <v>2112268</v>
      </c>
    </row>
    <row r="8" spans="1:8" x14ac:dyDescent="0.25">
      <c r="A8" s="28" t="s">
        <v>52</v>
      </c>
      <c r="B8" t="s">
        <v>61</v>
      </c>
      <c r="C8" s="29">
        <f>SUMIFS(Budget!$H$5:$H$90,Budget!$F$5:$F$90,$A8,Budget!$E$5:$E$90,$B8)</f>
        <v>0</v>
      </c>
      <c r="D8" s="4">
        <f>SUMIFS(Budget!$I$5:$I$90,Budget!$F$5:$F$90,$A8,Budget!$E$5:$E$90,$B8)</f>
        <v>0</v>
      </c>
      <c r="E8" s="29">
        <f>SUMIFS(Budget!$J$5:$J$90,Budget!$F$5:$F$90,$A8,Budget!$E$5:$E$90,$B8)</f>
        <v>0</v>
      </c>
      <c r="F8" s="4">
        <f>SUMIFS(Budget!$K$5:$K$90,Budget!$F$5:$F$90,$A8,Budget!$E$5:$E$90,$B8)</f>
        <v>0</v>
      </c>
      <c r="G8" s="29">
        <f>SUMIFS(Budget!$L$5:$L$90,Budget!$F$5:$F$90,$A8,Budget!$E$5:$E$90,$B8)</f>
        <v>0</v>
      </c>
      <c r="H8" s="30">
        <f>SUMIFS(Budget!$M$5:$M$90,Budget!$F$5:$F$90,$A8,Budget!$E$5:$E$90,$B8)</f>
        <v>0</v>
      </c>
    </row>
    <row r="9" spans="1:8" x14ac:dyDescent="0.25">
      <c r="A9" s="28" t="s">
        <v>44</v>
      </c>
      <c r="B9" t="s">
        <v>35</v>
      </c>
      <c r="C9" s="29">
        <f>SUMIFS(Budget!$H$5:$H$90,Budget!$F$5:$F$90,$A9,Budget!$E$5:$E$90,$B9)</f>
        <v>0</v>
      </c>
      <c r="D9" s="4">
        <f>SUMIFS(Budget!$I$5:$I$90,Budget!$F$5:$F$90,$A9,Budget!$E$5:$E$90,$B9)</f>
        <v>0</v>
      </c>
      <c r="E9" s="29">
        <f>SUMIFS(Budget!$J$5:$J$90,Budget!$F$5:$F$90,$A9,Budget!$E$5:$E$90,$B9)</f>
        <v>0</v>
      </c>
      <c r="F9" s="4">
        <f>SUMIFS(Budget!$K$5:$K$90,Budget!$F$5:$F$90,$A9,Budget!$E$5:$E$90,$B9)</f>
        <v>0</v>
      </c>
      <c r="G9" s="29">
        <f>SUMIFS(Budget!$L$5:$L$90,Budget!$F$5:$F$90,$A9,Budget!$E$5:$E$90,$B9)</f>
        <v>0</v>
      </c>
      <c r="H9" s="30">
        <f>SUMIFS(Budget!$M$5:$M$90,Budget!$F$5:$F$90,$A9,Budget!$E$5:$E$90,$B9)</f>
        <v>0</v>
      </c>
    </row>
    <row r="10" spans="1:8" x14ac:dyDescent="0.25">
      <c r="A10" s="28" t="s">
        <v>33</v>
      </c>
      <c r="B10" t="s">
        <v>35</v>
      </c>
      <c r="C10" s="29">
        <f>SUMIFS(Budget!$H$5:$H$90,Budget!$F$5:$F$90,$A10,Budget!$E$5:$E$90,$B10)</f>
        <v>0</v>
      </c>
      <c r="D10" s="4">
        <f>SUMIFS(Budget!$I$5:$I$90,Budget!$F$5:$F$90,$A10,Budget!$E$5:$E$90,$B10)</f>
        <v>0</v>
      </c>
      <c r="E10" s="29">
        <f>SUMIFS(Budget!$J$5:$J$90,Budget!$F$5:$F$90,$A10,Budget!$E$5:$E$90,$B10)</f>
        <v>0</v>
      </c>
      <c r="F10" s="4">
        <f>SUMIFS(Budget!$K$5:$K$90,Budget!$F$5:$F$90,$A10,Budget!$E$5:$E$90,$B10)</f>
        <v>0</v>
      </c>
      <c r="G10" s="29">
        <f>SUMIFS(Budget!$L$5:$L$90,Budget!$F$5:$F$90,$A10,Budget!$E$5:$E$90,$B10)</f>
        <v>0</v>
      </c>
      <c r="H10" s="30">
        <f>SUMIFS(Budget!$M$5:$M$90,Budget!$F$5:$F$90,$A10,Budget!$E$5:$E$90,$B10)</f>
        <v>0</v>
      </c>
    </row>
    <row r="11" spans="1:8" x14ac:dyDescent="0.25">
      <c r="A11" s="28" t="s">
        <v>33</v>
      </c>
      <c r="B11" t="s">
        <v>32</v>
      </c>
      <c r="C11" s="29">
        <f>SUMIFS(Budget!$H$5:$H$90,Budget!$F$5:$F$90,$A11,Budget!$E$5:$E$90,$B11)</f>
        <v>96</v>
      </c>
      <c r="D11" s="4">
        <f>SUMIFS(Budget!$I$5:$I$90,Budget!$F$5:$F$90,$A11,Budget!$E$5:$E$90,$B11)</f>
        <v>8730790</v>
      </c>
      <c r="E11" s="29">
        <f>SUMIFS(Budget!$J$5:$J$90,Budget!$F$5:$F$90,$A11,Budget!$E$5:$E$90,$B11)</f>
        <v>98</v>
      </c>
      <c r="F11" s="4">
        <f>SUMIFS(Budget!$K$5:$K$90,Budget!$F$5:$F$90,$A11,Budget!$E$5:$E$90,$B11)</f>
        <v>8840790</v>
      </c>
      <c r="G11" s="29">
        <f>SUMIFS(Budget!$L$5:$L$90,Budget!$F$5:$F$90,$A11,Budget!$E$5:$E$90,$B11)</f>
        <v>98</v>
      </c>
      <c r="H11" s="30">
        <f>SUMIFS(Budget!$M$5:$M$90,Budget!$F$5:$F$90,$A11,Budget!$E$5:$E$90,$B11)</f>
        <v>8840790</v>
      </c>
    </row>
    <row r="12" spans="1:8" x14ac:dyDescent="0.25">
      <c r="A12" s="28" t="s">
        <v>50</v>
      </c>
      <c r="B12" t="s">
        <v>49</v>
      </c>
      <c r="C12" s="29">
        <f>SUMIFS(Budget!$H$5:$H$90,Budget!$F$5:$F$90,$A12,Budget!$E$5:$E$90,$B12)</f>
        <v>0</v>
      </c>
      <c r="D12" s="4">
        <f>SUMIFS(Budget!$I$5:$I$90,Budget!$F$5:$F$90,$A12,Budget!$E$5:$E$90,$B12)</f>
        <v>0</v>
      </c>
      <c r="E12" s="29">
        <f>SUMIFS(Budget!$J$5:$J$90,Budget!$F$5:$F$90,$A12,Budget!$E$5:$E$90,$B12)</f>
        <v>0</v>
      </c>
      <c r="F12" s="4">
        <f>SUMIFS(Budget!$K$5:$K$90,Budget!$F$5:$F$90,$A12,Budget!$E$5:$E$90,$B12)</f>
        <v>0</v>
      </c>
      <c r="G12" s="29">
        <f>SUMIFS(Budget!$L$5:$L$90,Budget!$F$5:$F$90,$A12,Budget!$E$5:$E$90,$B12)</f>
        <v>0</v>
      </c>
      <c r="H12" s="30">
        <f>SUMIFS(Budget!$M$5:$M$90,Budget!$F$5:$F$90,$A12,Budget!$E$5:$E$90,$B12)</f>
        <v>0</v>
      </c>
    </row>
    <row r="13" spans="1:8" x14ac:dyDescent="0.25">
      <c r="A13" s="28" t="s">
        <v>50</v>
      </c>
      <c r="B13" t="s">
        <v>61</v>
      </c>
      <c r="C13" s="29">
        <f>SUMIFS(Budget!$H$5:$H$90,Budget!$F$5:$F$90,$A13,Budget!$E$5:$E$90,$B13)</f>
        <v>0</v>
      </c>
      <c r="D13" s="4">
        <f>SUMIFS(Budget!$I$5:$I$90,Budget!$F$5:$F$90,$A13,Budget!$E$5:$E$90,$B13)</f>
        <v>0</v>
      </c>
      <c r="E13" s="29">
        <f>SUMIFS(Budget!$J$5:$J$90,Budget!$F$5:$F$90,$A13,Budget!$E$5:$E$90,$B13)</f>
        <v>0</v>
      </c>
      <c r="F13" s="4">
        <f>SUMIFS(Budget!$K$5:$K$90,Budget!$F$5:$F$90,$A13,Budget!$E$5:$E$90,$B13)</f>
        <v>0</v>
      </c>
      <c r="G13" s="29">
        <f>SUMIFS(Budget!$L$5:$L$90,Budget!$F$5:$F$90,$A13,Budget!$E$5:$E$90,$B13)</f>
        <v>0</v>
      </c>
      <c r="H13" s="30">
        <f>SUMIFS(Budget!$M$5:$M$90,Budget!$F$5:$F$90,$A13,Budget!$E$5:$E$90,$B13)</f>
        <v>0</v>
      </c>
    </row>
    <row r="14" spans="1:8" x14ac:dyDescent="0.25">
      <c r="A14" s="28" t="s">
        <v>38</v>
      </c>
      <c r="B14" t="s">
        <v>35</v>
      </c>
      <c r="C14" s="29">
        <f>SUMIFS(Budget!$H$5:$H$90,Budget!$F$5:$F$90,$A14,Budget!$E$5:$E$90,$B14)</f>
        <v>0</v>
      </c>
      <c r="D14" s="4">
        <f>SUMIFS(Budget!$I$5:$I$90,Budget!$F$5:$F$90,$A14,Budget!$E$5:$E$90,$B14)</f>
        <v>0</v>
      </c>
      <c r="E14" s="29">
        <f>SUMIFS(Budget!$J$5:$J$90,Budget!$F$5:$F$90,$A14,Budget!$E$5:$E$90,$B14)</f>
        <v>0</v>
      </c>
      <c r="F14" s="4">
        <f>SUMIFS(Budget!$K$5:$K$90,Budget!$F$5:$F$90,$A14,Budget!$E$5:$E$90,$B14)</f>
        <v>0</v>
      </c>
      <c r="G14" s="29">
        <f>SUMIFS(Budget!$L$5:$L$90,Budget!$F$5:$F$90,$A14,Budget!$E$5:$E$90,$B14)</f>
        <v>0</v>
      </c>
      <c r="H14" s="30">
        <f>SUMIFS(Budget!$M$5:$M$90,Budget!$F$5:$F$90,$A14,Budget!$E$5:$E$90,$B14)</f>
        <v>0</v>
      </c>
    </row>
    <row r="15" spans="1:8" x14ac:dyDescent="0.25">
      <c r="A15" s="28" t="s">
        <v>38</v>
      </c>
      <c r="B15" t="s">
        <v>37</v>
      </c>
      <c r="C15" s="29">
        <f>SUMIFS(Budget!$H$5:$H$90,Budget!$F$5:$F$90,$A15,Budget!$E$5:$E$90,$B15)</f>
        <v>0</v>
      </c>
      <c r="D15" s="4">
        <f>SUMIFS(Budget!$I$5:$I$90,Budget!$F$5:$F$90,$A15,Budget!$E$5:$E$90,$B15)</f>
        <v>8003796</v>
      </c>
      <c r="E15" s="29">
        <f>SUMIFS(Budget!$J$5:$J$90,Budget!$F$5:$F$90,$A15,Budget!$E$5:$E$90,$B15)</f>
        <v>0</v>
      </c>
      <c r="F15" s="4">
        <f>SUMIFS(Budget!$K$5:$K$90,Budget!$F$5:$F$90,$A15,Budget!$E$5:$E$90,$B15)</f>
        <v>6516948</v>
      </c>
      <c r="G15" s="29">
        <f>SUMIFS(Budget!$L$5:$L$90,Budget!$F$5:$F$90,$A15,Budget!$E$5:$E$90,$B15)</f>
        <v>0</v>
      </c>
      <c r="H15" s="30">
        <f>SUMIFS(Budget!$M$5:$M$90,Budget!$F$5:$F$90,$A15,Budget!$E$5:$E$90,$B15)</f>
        <v>6874234</v>
      </c>
    </row>
    <row r="16" spans="1:8" x14ac:dyDescent="0.25">
      <c r="A16" s="28" t="s">
        <v>42</v>
      </c>
      <c r="B16" t="s">
        <v>97</v>
      </c>
      <c r="C16" s="29">
        <f>SUMIFS(Budget!$H$5:$H$90,Budget!$F$5:$F$90,$A16,Budget!$E$5:$E$90,$B16)</f>
        <v>0</v>
      </c>
      <c r="D16" s="4">
        <f>SUMIFS(Budget!$I$5:$I$90,Budget!$F$5:$F$90,$A16,Budget!$E$5:$E$90,$B16)</f>
        <v>0</v>
      </c>
      <c r="E16" s="29">
        <f>SUMIFS(Budget!$J$5:$J$90,Budget!$F$5:$F$90,$A16,Budget!$E$5:$E$90,$B16)</f>
        <v>0</v>
      </c>
      <c r="F16" s="4">
        <f>SUMIFS(Budget!$K$5:$K$90,Budget!$F$5:$F$90,$A16,Budget!$E$5:$E$90,$B16)</f>
        <v>50000</v>
      </c>
      <c r="G16" s="29">
        <f>SUMIFS(Budget!$L$5:$L$90,Budget!$F$5:$F$90,$A16,Budget!$E$5:$E$90,$B16)</f>
        <v>0</v>
      </c>
      <c r="H16" s="30">
        <f>SUMIFS(Budget!$M$5:$M$90,Budget!$F$5:$F$90,$A16,Budget!$E$5:$E$90,$B16)</f>
        <v>65000</v>
      </c>
    </row>
    <row r="17" spans="1:8" x14ac:dyDescent="0.25">
      <c r="A17" s="28" t="s">
        <v>42</v>
      </c>
      <c r="B17" t="s">
        <v>37</v>
      </c>
      <c r="C17" s="29">
        <f>SUMIFS(Budget!$H$5:$H$90,Budget!$F$5:$F$90,$A17,Budget!$E$5:$E$90,$B17)</f>
        <v>0</v>
      </c>
      <c r="D17" s="4">
        <f>SUMIFS(Budget!$I$5:$I$90,Budget!$F$5:$F$90,$A17,Budget!$E$5:$E$90,$B17)</f>
        <v>0</v>
      </c>
      <c r="E17" s="29">
        <f>SUMIFS(Budget!$J$5:$J$90,Budget!$F$5:$F$90,$A17,Budget!$E$5:$E$90,$B17)</f>
        <v>0</v>
      </c>
      <c r="F17" s="4">
        <f>SUMIFS(Budget!$K$5:$K$90,Budget!$F$5:$F$90,$A17,Budget!$E$5:$E$90,$B17)</f>
        <v>0</v>
      </c>
      <c r="G17" s="29">
        <f>SUMIFS(Budget!$L$5:$L$90,Budget!$F$5:$F$90,$A17,Budget!$E$5:$E$90,$B17)</f>
        <v>0</v>
      </c>
      <c r="H17" s="30">
        <f>SUMIFS(Budget!$M$5:$M$90,Budget!$F$5:$F$90,$A17,Budget!$E$5:$E$90,$B17)</f>
        <v>0</v>
      </c>
    </row>
    <row r="18" spans="1:8" x14ac:dyDescent="0.25">
      <c r="A18" s="28" t="s">
        <v>87</v>
      </c>
      <c r="B18" t="s">
        <v>35</v>
      </c>
      <c r="C18" s="29">
        <f>SUMIFS(Budget!$H$5:$H$90,Budget!$F$5:$F$90,$A18,Budget!$E$5:$E$90,$B18)</f>
        <v>0</v>
      </c>
      <c r="D18" s="4">
        <f>SUMIFS(Budget!$I$5:$I$90,Budget!$F$5:$F$90,$A18,Budget!$E$5:$E$90,$B18)</f>
        <v>0</v>
      </c>
      <c r="E18" s="29">
        <f>SUMIFS(Budget!$J$5:$J$90,Budget!$F$5:$F$90,$A18,Budget!$E$5:$E$90,$B18)</f>
        <v>0</v>
      </c>
      <c r="F18" s="4">
        <f>SUMIFS(Budget!$K$5:$K$90,Budget!$F$5:$F$90,$A18,Budget!$E$5:$E$90,$B18)</f>
        <v>0</v>
      </c>
      <c r="G18" s="29">
        <f>SUMIFS(Budget!$L$5:$L$90,Budget!$F$5:$F$90,$A18,Budget!$E$5:$E$90,$B18)</f>
        <v>0</v>
      </c>
      <c r="H18" s="30">
        <f>SUMIFS(Budget!$M$5:$M$90,Budget!$F$5:$F$90,$A18,Budget!$E$5:$E$90,$B18)</f>
        <v>0</v>
      </c>
    </row>
    <row r="19" spans="1:8" x14ac:dyDescent="0.25">
      <c r="A19" s="28" t="s">
        <v>87</v>
      </c>
      <c r="B19" t="s">
        <v>105</v>
      </c>
      <c r="C19" s="29">
        <f>SUMIFS(Budget!$H$5:$H$90,Budget!$F$5:$F$90,$A19,Budget!$E$5:$E$90,$B19)</f>
        <v>1</v>
      </c>
      <c r="D19" s="4">
        <f>SUMIFS(Budget!$I$5:$I$90,Budget!$F$5:$F$90,$A19,Budget!$E$5:$E$90,$B19)</f>
        <v>41190</v>
      </c>
      <c r="E19" s="29">
        <f>SUMIFS(Budget!$J$5:$J$90,Budget!$F$5:$F$90,$A19,Budget!$E$5:$E$90,$B19)</f>
        <v>3</v>
      </c>
      <c r="F19" s="4">
        <f>SUMIFS(Budget!$K$5:$K$90,Budget!$F$5:$F$90,$A19,Budget!$E$5:$E$90,$B19)</f>
        <v>123570</v>
      </c>
      <c r="G19" s="29">
        <f>SUMIFS(Budget!$L$5:$L$90,Budget!$F$5:$F$90,$A19,Budget!$E$5:$E$90,$B19)</f>
        <v>3</v>
      </c>
      <c r="H19" s="30">
        <f>SUMIFS(Budget!$M$5:$M$90,Budget!$F$5:$F$90,$A19,Budget!$E$5:$E$90,$B19)</f>
        <v>123590</v>
      </c>
    </row>
    <row r="20" spans="1:8" x14ac:dyDescent="0.25">
      <c r="A20" s="28" t="s">
        <v>87</v>
      </c>
      <c r="B20" t="s">
        <v>32</v>
      </c>
      <c r="C20" s="29">
        <f>SUMIFS(Budget!$H$5:$H$90,Budget!$F$5:$F$90,$A20,Budget!$E$5:$E$90,$B20)</f>
        <v>0</v>
      </c>
      <c r="D20" s="4">
        <f>SUMIFS(Budget!$I$5:$I$90,Budget!$F$5:$F$90,$A20,Budget!$E$5:$E$90,$B20)</f>
        <v>0</v>
      </c>
      <c r="E20" s="29">
        <f>SUMIFS(Budget!$J$5:$J$90,Budget!$F$5:$F$90,$A20,Budget!$E$5:$E$90,$B20)</f>
        <v>0</v>
      </c>
      <c r="F20" s="4">
        <f>SUMIFS(Budget!$K$5:$K$90,Budget!$F$5:$F$90,$A20,Budget!$E$5:$E$90,$B20)</f>
        <v>0</v>
      </c>
      <c r="G20" s="29">
        <f>SUMIFS(Budget!$L$5:$L$90,Budget!$F$5:$F$90,$A20,Budget!$E$5:$E$90,$B20)</f>
        <v>0</v>
      </c>
      <c r="H20" s="30">
        <f>SUMIFS(Budget!$M$5:$M$90,Budget!$F$5:$F$90,$A20,Budget!$E$5:$E$90,$B20)</f>
        <v>0</v>
      </c>
    </row>
    <row r="21" spans="1:8" x14ac:dyDescent="0.25">
      <c r="A21" s="28" t="s">
        <v>40</v>
      </c>
      <c r="B21" t="s">
        <v>35</v>
      </c>
      <c r="C21" s="29">
        <f>SUMIFS(Budget!$H$5:$H$90,Budget!$F$5:$F$90,$A21,Budget!$E$5:$E$90,$B21)</f>
        <v>0</v>
      </c>
      <c r="D21" s="4">
        <f>SUMIFS(Budget!$I$5:$I$90,Budget!$F$5:$F$90,$A21,Budget!$E$5:$E$90,$B21)</f>
        <v>1070273</v>
      </c>
      <c r="E21" s="29">
        <f>SUMIFS(Budget!$J$5:$J$90,Budget!$F$5:$F$90,$A21,Budget!$E$5:$E$90,$B21)</f>
        <v>0</v>
      </c>
      <c r="F21" s="4">
        <f>SUMIFS(Budget!$K$5:$K$90,Budget!$F$5:$F$90,$A21,Budget!$E$5:$E$90,$B21)</f>
        <v>1001991</v>
      </c>
      <c r="G21" s="29">
        <f>SUMIFS(Budget!$L$5:$L$90,Budget!$F$5:$F$90,$A21,Budget!$E$5:$E$90,$B21)</f>
        <v>0</v>
      </c>
      <c r="H21" s="30">
        <f>SUMIFS(Budget!$M$5:$M$90,Budget!$F$5:$F$90,$A21,Budget!$E$5:$E$90,$B21)</f>
        <v>1001991</v>
      </c>
    </row>
    <row r="22" spans="1:8" x14ac:dyDescent="0.25">
      <c r="A22" s="28" t="s">
        <v>58</v>
      </c>
      <c r="B22" t="s">
        <v>32</v>
      </c>
      <c r="C22" s="29">
        <f>SUMIFS(Budget!$H$5:$H$90,Budget!$F$5:$F$90,$A22,Budget!$E$5:$E$90,$B22)</f>
        <v>1</v>
      </c>
      <c r="D22" s="4">
        <f>SUMIFS(Budget!$I$5:$I$90,Budget!$F$5:$F$90,$A22,Budget!$E$5:$E$90,$B22)</f>
        <v>0</v>
      </c>
      <c r="E22" s="29">
        <f>SUMIFS(Budget!$J$5:$J$90,Budget!$F$5:$F$90,$A22,Budget!$E$5:$E$90,$B22)</f>
        <v>0</v>
      </c>
      <c r="F22" s="4">
        <f>SUMIFS(Budget!$K$5:$K$90,Budget!$F$5:$F$90,$A22,Budget!$E$5:$E$90,$B22)</f>
        <v>0</v>
      </c>
      <c r="G22" s="29">
        <f>SUMIFS(Budget!$L$5:$L$90,Budget!$F$5:$F$90,$A22,Budget!$E$5:$E$90,$B22)</f>
        <v>0</v>
      </c>
      <c r="H22" s="30">
        <f>SUMIFS(Budget!$M$5:$M$90,Budget!$F$5:$F$90,$A22,Budget!$E$5:$E$90,$B22)</f>
        <v>0</v>
      </c>
    </row>
    <row r="23" spans="1:8" x14ac:dyDescent="0.25">
      <c r="A23" s="31" t="s">
        <v>139</v>
      </c>
      <c r="B23" s="32"/>
      <c r="C23" s="33">
        <f t="shared" ref="C23:H23" si="0">SUM(C4:C22)</f>
        <v>109</v>
      </c>
      <c r="D23" s="34">
        <f t="shared" si="0"/>
        <v>18658743</v>
      </c>
      <c r="E23" s="33">
        <f t="shared" si="0"/>
        <v>121</v>
      </c>
      <c r="F23" s="34">
        <f t="shared" si="0"/>
        <v>18036351</v>
      </c>
      <c r="G23" s="33">
        <f t="shared" si="0"/>
        <v>129</v>
      </c>
      <c r="H23" s="35">
        <f t="shared" si="0"/>
        <v>19017873</v>
      </c>
    </row>
    <row r="26" spans="1:8" ht="15.6" x14ac:dyDescent="0.3">
      <c r="A26" s="113" t="s">
        <v>140</v>
      </c>
      <c r="B26" s="113"/>
      <c r="C26" s="113"/>
      <c r="D26" s="113"/>
      <c r="E26" s="113"/>
      <c r="F26" s="113"/>
      <c r="G26" s="113"/>
      <c r="H26" s="113"/>
    </row>
    <row r="27" spans="1:8" ht="13.5" customHeight="1" x14ac:dyDescent="0.25">
      <c r="A27" s="23"/>
      <c r="B27" s="24"/>
      <c r="C27" s="110" t="s">
        <v>19</v>
      </c>
      <c r="D27" s="110"/>
      <c r="E27" s="111" t="s">
        <v>20</v>
      </c>
      <c r="F27" s="111"/>
      <c r="G27" s="112" t="s">
        <v>21</v>
      </c>
      <c r="H27" s="112"/>
    </row>
    <row r="28" spans="1:8" x14ac:dyDescent="0.25">
      <c r="A28" s="25" t="s">
        <v>24</v>
      </c>
      <c r="B28" s="26" t="s">
        <v>15</v>
      </c>
      <c r="C28" s="26" t="s">
        <v>27</v>
      </c>
      <c r="D28" s="26" t="s">
        <v>138</v>
      </c>
      <c r="E28" s="26" t="s">
        <v>27</v>
      </c>
      <c r="F28" s="26" t="s">
        <v>138</v>
      </c>
      <c r="G28" s="26" t="s">
        <v>27</v>
      </c>
      <c r="H28" s="27" t="s">
        <v>138</v>
      </c>
    </row>
    <row r="29" spans="1:8" x14ac:dyDescent="0.25">
      <c r="A29" s="28" t="s">
        <v>102</v>
      </c>
      <c r="B29" t="s">
        <v>141</v>
      </c>
      <c r="C29" s="29">
        <f>SUMIFS(Budget!$H$5:$H$90,Budget!$Q$5:$Q$90,$A29,Budget!$R$5:$R$90,$B29)</f>
        <v>0</v>
      </c>
      <c r="D29" s="4">
        <f>SUMIFS(Budget!$I$5:$I$90,Budget!$Q$5:$Q$90,$A29,Budget!$R$5:$R$90,$B29)</f>
        <v>0</v>
      </c>
      <c r="E29" s="29">
        <f>SUMIFS(Budget!$J$5:$J$90,Budget!$Q$5:$Q$90,$A29,Budget!$R$5:$R$90,$B29)</f>
        <v>0</v>
      </c>
      <c r="F29" s="4">
        <f>SUMIFS(Budget!$K$5:$K$90,Budget!$Q$5:$Q$90,$A29,Budget!$R$5:$R$90,$B29)</f>
        <v>0</v>
      </c>
      <c r="G29" s="29">
        <f>SUMIFS(Budget!$L$5:$L$90,Budget!$Q$5:$Q$90,$A29,Budget!$R$5:$R$90,$B29)</f>
        <v>0</v>
      </c>
      <c r="H29" s="30">
        <f>SUMIFS(Budget!$M$5:$M$90,Budget!$Q$5:$Q$90,$A29,Budget!$R$5:$R$90,$B29)</f>
        <v>0</v>
      </c>
    </row>
    <row r="30" spans="1:8" x14ac:dyDescent="0.25">
      <c r="A30" s="28" t="s">
        <v>102</v>
      </c>
      <c r="B30" t="s">
        <v>142</v>
      </c>
      <c r="C30" s="29">
        <f>SUMIFS(Budget!$H$5:$H$90,Budget!$Q$5:$Q$90,$A30,Budget!$R$5:$R$90,$B30)</f>
        <v>0</v>
      </c>
      <c r="D30" s="4">
        <f>SUMIFS(Budget!$I$5:$I$90,Budget!$Q$5:$Q$90,$A30,Budget!$R$5:$R$90,$B30)</f>
        <v>0</v>
      </c>
      <c r="E30" s="29">
        <f>SUMIFS(Budget!$J$5:$J$90,Budget!$Q$5:$Q$90,$A30,Budget!$R$5:$R$90,$B30)</f>
        <v>0</v>
      </c>
      <c r="F30" s="4">
        <f>SUMIFS(Budget!$K$5:$K$90,Budget!$Q$5:$Q$90,$A30,Budget!$R$5:$R$90,$B30)</f>
        <v>0</v>
      </c>
      <c r="G30" s="29">
        <f>SUMIFS(Budget!$L$5:$L$90,Budget!$Q$5:$Q$90,$A30,Budget!$R$5:$R$90,$B30)</f>
        <v>0</v>
      </c>
      <c r="H30" s="30">
        <f>SUMIFS(Budget!$M$5:$M$90,Budget!$Q$5:$Q$90,$A30,Budget!$R$5:$R$90,$B30)</f>
        <v>0</v>
      </c>
    </row>
    <row r="31" spans="1:8" x14ac:dyDescent="0.25">
      <c r="A31" s="28" t="s">
        <v>44</v>
      </c>
      <c r="B31" t="s">
        <v>142</v>
      </c>
      <c r="C31" s="29">
        <f>SUMIFS(Budget!$H$5:$H$90,Budget!$Q$5:$Q$90,$A31,Budget!$R$5:$R$90,$B31)</f>
        <v>0</v>
      </c>
      <c r="D31" s="4">
        <f>SUMIFS(Budget!$I$5:$I$90,Budget!$Q$5:$Q$90,$A31,Budget!$R$5:$R$90,$B31)</f>
        <v>0</v>
      </c>
      <c r="E31" s="29">
        <f>SUMIFS(Budget!$J$5:$J$90,Budget!$Q$5:$Q$90,$A31,Budget!$R$5:$R$90,$B31)</f>
        <v>0</v>
      </c>
      <c r="F31" s="4">
        <f>SUMIFS(Budget!$K$5:$K$90,Budget!$Q$5:$Q$90,$A31,Budget!$R$5:$R$90,$B31)</f>
        <v>0</v>
      </c>
      <c r="G31" s="29">
        <f>SUMIFS(Budget!$L$5:$L$90,Budget!$Q$5:$Q$90,$A31,Budget!$R$5:$R$90,$B31)</f>
        <v>0</v>
      </c>
      <c r="H31" s="30">
        <f>SUMIFS(Budget!$M$5:$M$90,Budget!$Q$5:$Q$90,$A31,Budget!$R$5:$R$90,$B31)</f>
        <v>0</v>
      </c>
    </row>
    <row r="32" spans="1:8" x14ac:dyDescent="0.25">
      <c r="A32" s="28" t="s">
        <v>143</v>
      </c>
      <c r="B32" t="s">
        <v>141</v>
      </c>
      <c r="C32" s="29">
        <f>SUMIFS(Budget!$H$5:$H$90,Budget!$Q$5:$Q$90,$A32,Budget!$R$5:$R$90,$B32)</f>
        <v>96</v>
      </c>
      <c r="D32" s="4">
        <f>SUMIFS(Budget!$I$5:$I$90,Budget!$Q$5:$Q$90,$A32,Budget!$R$5:$R$90,$B32)</f>
        <v>8730790</v>
      </c>
      <c r="E32" s="29">
        <f>SUMIFS(Budget!$J$5:$J$90,Budget!$Q$5:$Q$90,$A32,Budget!$R$5:$R$90,$B32)</f>
        <v>98</v>
      </c>
      <c r="F32" s="4">
        <f>SUMIFS(Budget!$K$5:$K$90,Budget!$Q$5:$Q$90,$A32,Budget!$R$5:$R$90,$B32)</f>
        <v>8840790</v>
      </c>
      <c r="G32" s="29">
        <f>SUMIFS(Budget!$L$5:$L$90,Budget!$Q$5:$Q$90,$A32,Budget!$R$5:$R$90,$B32)</f>
        <v>98</v>
      </c>
      <c r="H32" s="30">
        <f>SUMIFS(Budget!$M$5:$M$90,Budget!$Q$5:$Q$90,$A32,Budget!$R$5:$R$90,$B32)</f>
        <v>8840790</v>
      </c>
    </row>
    <row r="33" spans="1:8" x14ac:dyDescent="0.25">
      <c r="A33" s="28" t="s">
        <v>143</v>
      </c>
      <c r="B33" t="s">
        <v>142</v>
      </c>
      <c r="C33" s="29">
        <f>SUMIFS(Budget!$H$5:$H$90,Budget!$Q$5:$Q$90,$A33,Budget!$R$5:$R$90,$B33)</f>
        <v>0</v>
      </c>
      <c r="D33" s="4">
        <f>SUMIFS(Budget!$I$5:$I$90,Budget!$Q$5:$Q$90,$A33,Budget!$R$5:$R$90,$B33)</f>
        <v>0</v>
      </c>
      <c r="E33" s="29">
        <f>SUMIFS(Budget!$J$5:$J$90,Budget!$Q$5:$Q$90,$A33,Budget!$R$5:$R$90,$B33)</f>
        <v>0</v>
      </c>
      <c r="F33" s="4">
        <f>SUMIFS(Budget!$K$5:$K$90,Budget!$Q$5:$Q$90,$A33,Budget!$R$5:$R$90,$B33)</f>
        <v>0</v>
      </c>
      <c r="G33" s="29">
        <f>SUMIFS(Budget!$L$5:$L$90,Budget!$Q$5:$Q$90,$A33,Budget!$R$5:$R$90,$B33)</f>
        <v>0</v>
      </c>
      <c r="H33" s="30">
        <f>SUMIFS(Budget!$M$5:$M$90,Budget!$Q$5:$Q$90,$A33,Budget!$R$5:$R$90,$B33)</f>
        <v>0</v>
      </c>
    </row>
    <row r="34" spans="1:8" x14ac:dyDescent="0.25">
      <c r="A34" s="28" t="s">
        <v>144</v>
      </c>
      <c r="B34" t="s">
        <v>141</v>
      </c>
      <c r="C34" s="29">
        <f>SUMIFS(Budget!$H$5:$H$90,Budget!$Q$5:$Q$90,$A34,Budget!$R$5:$R$90,$B34)</f>
        <v>0</v>
      </c>
      <c r="D34" s="4">
        <f>SUMIFS(Budget!$I$5:$I$90,Budget!$Q$5:$Q$90,$A34,Budget!$R$5:$R$90,$B34)</f>
        <v>0</v>
      </c>
      <c r="E34" s="29">
        <f>SUMIFS(Budget!$J$5:$J$90,Budget!$Q$5:$Q$90,$A34,Budget!$R$5:$R$90,$B34)</f>
        <v>0</v>
      </c>
      <c r="F34" s="4">
        <f>SUMIFS(Budget!$K$5:$K$90,Budget!$Q$5:$Q$90,$A34,Budget!$R$5:$R$90,$B34)</f>
        <v>0</v>
      </c>
      <c r="G34" s="29">
        <f>SUMIFS(Budget!$L$5:$L$90,Budget!$Q$5:$Q$90,$A34,Budget!$R$5:$R$90,$B34)</f>
        <v>0</v>
      </c>
      <c r="H34" s="30">
        <f>SUMIFS(Budget!$M$5:$M$90,Budget!$Q$5:$Q$90,$A34,Budget!$R$5:$R$90,$B34)</f>
        <v>0</v>
      </c>
    </row>
    <row r="35" spans="1:8" x14ac:dyDescent="0.25">
      <c r="A35" s="28" t="s">
        <v>145</v>
      </c>
      <c r="B35" t="s">
        <v>146</v>
      </c>
      <c r="C35" s="29">
        <f>SUMIFS(Budget!$H$5:$H$90,Budget!$Q$5:$Q$90,$A35,Budget!$R$5:$R$90,$B35)</f>
        <v>0</v>
      </c>
      <c r="D35" s="4">
        <f>SUMIFS(Budget!$I$5:$I$90,Budget!$Q$5:$Q$90,$A35,Budget!$R$5:$R$90,$B35)</f>
        <v>8003796</v>
      </c>
      <c r="E35" s="29">
        <f>SUMIFS(Budget!$J$5:$J$90,Budget!$Q$5:$Q$90,$A35,Budget!$R$5:$R$90,$B35)</f>
        <v>0</v>
      </c>
      <c r="F35" s="4">
        <f>SUMIFS(Budget!$K$5:$K$90,Budget!$Q$5:$Q$90,$A35,Budget!$R$5:$R$90,$B35)</f>
        <v>6516948</v>
      </c>
      <c r="G35" s="29">
        <f>SUMIFS(Budget!$L$5:$L$90,Budget!$Q$5:$Q$90,$A35,Budget!$R$5:$R$90,$B35)</f>
        <v>0</v>
      </c>
      <c r="H35" s="30">
        <f>SUMIFS(Budget!$M$5:$M$90,Budget!$Q$5:$Q$90,$A35,Budget!$R$5:$R$90,$B35)</f>
        <v>6874234</v>
      </c>
    </row>
    <row r="36" spans="1:8" x14ac:dyDescent="0.25">
      <c r="A36" s="28" t="s">
        <v>145</v>
      </c>
      <c r="B36" t="s">
        <v>147</v>
      </c>
      <c r="C36" s="29">
        <f>SUMIFS(Budget!$H$5:$H$90,Budget!$Q$5:$Q$90,$A36,Budget!$R$5:$R$90,$B36)</f>
        <v>0</v>
      </c>
      <c r="D36" s="4">
        <f>SUMIFS(Budget!$I$5:$I$90,Budget!$Q$5:$Q$90,$A36,Budget!$R$5:$R$90,$B36)</f>
        <v>0</v>
      </c>
      <c r="E36" s="29">
        <f>SUMIFS(Budget!$J$5:$J$90,Budget!$Q$5:$Q$90,$A36,Budget!$R$5:$R$90,$B36)</f>
        <v>0</v>
      </c>
      <c r="F36" s="4">
        <f>SUMIFS(Budget!$K$5:$K$90,Budget!$Q$5:$Q$90,$A36,Budget!$R$5:$R$90,$B36)</f>
        <v>0</v>
      </c>
      <c r="G36" s="29">
        <f>SUMIFS(Budget!$L$5:$L$90,Budget!$Q$5:$Q$90,$A36,Budget!$R$5:$R$90,$B36)</f>
        <v>0</v>
      </c>
      <c r="H36" s="30">
        <f>SUMIFS(Budget!$M$5:$M$90,Budget!$Q$5:$Q$90,$A36,Budget!$R$5:$R$90,$B36)</f>
        <v>0</v>
      </c>
    </row>
    <row r="37" spans="1:8" x14ac:dyDescent="0.25">
      <c r="A37" s="28" t="s">
        <v>148</v>
      </c>
      <c r="B37" t="s">
        <v>146</v>
      </c>
      <c r="C37" s="29">
        <f>SUMIFS(Budget!$H$5:$H$90,Budget!$Q$5:$Q$90,$A37,Budget!$R$5:$R$90,$B37)</f>
        <v>0</v>
      </c>
      <c r="D37" s="4">
        <f>SUMIFS(Budget!$I$5:$I$90,Budget!$Q$5:$Q$90,$A37,Budget!$R$5:$R$90,$B37)</f>
        <v>0</v>
      </c>
      <c r="E37" s="29">
        <f>SUMIFS(Budget!$J$5:$J$90,Budget!$Q$5:$Q$90,$A37,Budget!$R$5:$R$90,$B37)</f>
        <v>0</v>
      </c>
      <c r="F37" s="4">
        <f>SUMIFS(Budget!$K$5:$K$90,Budget!$Q$5:$Q$90,$A37,Budget!$R$5:$R$90,$B37)</f>
        <v>0</v>
      </c>
      <c r="G37" s="29">
        <f>SUMIFS(Budget!$L$5:$L$90,Budget!$Q$5:$Q$90,$A37,Budget!$R$5:$R$90,$B37)</f>
        <v>0</v>
      </c>
      <c r="H37" s="30">
        <f>SUMIFS(Budget!$M$5:$M$90,Budget!$Q$5:$Q$90,$A37,Budget!$R$5:$R$90,$B37)</f>
        <v>0</v>
      </c>
    </row>
    <row r="38" spans="1:8" x14ac:dyDescent="0.25">
      <c r="A38" s="28" t="s">
        <v>148</v>
      </c>
      <c r="B38" t="s">
        <v>147</v>
      </c>
      <c r="C38" s="29">
        <f>SUMIFS(Budget!$H$5:$H$90,Budget!$Q$5:$Q$90,$A38,Budget!$R$5:$R$90,$B38)</f>
        <v>0</v>
      </c>
      <c r="D38" s="4">
        <f>SUMIFS(Budget!$I$5:$I$90,Budget!$Q$5:$Q$90,$A38,Budget!$R$5:$R$90,$B38)</f>
        <v>0</v>
      </c>
      <c r="E38" s="29">
        <f>SUMIFS(Budget!$J$5:$J$90,Budget!$Q$5:$Q$90,$A38,Budget!$R$5:$R$90,$B38)</f>
        <v>0</v>
      </c>
      <c r="F38" s="4">
        <f>SUMIFS(Budget!$K$5:$K$90,Budget!$Q$5:$Q$90,$A38,Budget!$R$5:$R$90,$B38)</f>
        <v>50000</v>
      </c>
      <c r="G38" s="29">
        <f>SUMIFS(Budget!$L$5:$L$90,Budget!$Q$5:$Q$90,$A38,Budget!$R$5:$R$90,$B38)</f>
        <v>0</v>
      </c>
      <c r="H38" s="30">
        <f>SUMIFS(Budget!$M$5:$M$90,Budget!$Q$5:$Q$90,$A38,Budget!$R$5:$R$90,$B38)</f>
        <v>65000</v>
      </c>
    </row>
    <row r="39" spans="1:8" x14ac:dyDescent="0.25">
      <c r="A39" s="28" t="s">
        <v>87</v>
      </c>
      <c r="B39" t="s">
        <v>149</v>
      </c>
      <c r="C39" s="29">
        <f>SUMIFS(Budget!$H$5:$H$90,Budget!$Q$5:$Q$90,$A39,Budget!$R$5:$R$90,$B39)</f>
        <v>1</v>
      </c>
      <c r="D39" s="4">
        <f>SUMIFS(Budget!$I$5:$I$90,Budget!$Q$5:$Q$90,$A39,Budget!$R$5:$R$90,$B39)</f>
        <v>41190</v>
      </c>
      <c r="E39" s="29">
        <f>SUMIFS(Budget!$J$5:$J$90,Budget!$Q$5:$Q$90,$A39,Budget!$R$5:$R$90,$B39)</f>
        <v>3</v>
      </c>
      <c r="F39" s="4">
        <f>SUMIFS(Budget!$K$5:$K$90,Budget!$Q$5:$Q$90,$A39,Budget!$R$5:$R$90,$B39)</f>
        <v>123570</v>
      </c>
      <c r="G39" s="29">
        <f>SUMIFS(Budget!$L$5:$L$90,Budget!$Q$5:$Q$90,$A39,Budget!$R$5:$R$90,$B39)</f>
        <v>3</v>
      </c>
      <c r="H39" s="30">
        <f>SUMIFS(Budget!$M$5:$M$90,Budget!$Q$5:$Q$90,$A39,Budget!$R$5:$R$90,$B39)</f>
        <v>123590</v>
      </c>
    </row>
    <row r="40" spans="1:8" x14ac:dyDescent="0.25">
      <c r="A40" s="28" t="s">
        <v>87</v>
      </c>
      <c r="B40" t="s">
        <v>150</v>
      </c>
      <c r="C40" s="29">
        <f>SUMIFS(Budget!$H$5:$H$90,Budget!$Q$5:$Q$90,$A40,Budget!$R$5:$R$90,$B40)</f>
        <v>0</v>
      </c>
      <c r="D40" s="4">
        <f>SUMIFS(Budget!$I$5:$I$90,Budget!$Q$5:$Q$90,$A40,Budget!$R$5:$R$90,$B40)</f>
        <v>0</v>
      </c>
      <c r="E40" s="29">
        <f>SUMIFS(Budget!$J$5:$J$90,Budget!$Q$5:$Q$90,$A40,Budget!$R$5:$R$90,$B40)</f>
        <v>0</v>
      </c>
      <c r="F40" s="4">
        <f>SUMIFS(Budget!$K$5:$K$90,Budget!$Q$5:$Q$90,$A40,Budget!$R$5:$R$90,$B40)</f>
        <v>0</v>
      </c>
      <c r="G40" s="29">
        <f>SUMIFS(Budget!$L$5:$L$90,Budget!$Q$5:$Q$90,$A40,Budget!$R$5:$R$90,$B40)</f>
        <v>0</v>
      </c>
      <c r="H40" s="30">
        <f>SUMIFS(Budget!$M$5:$M$90,Budget!$Q$5:$Q$90,$A40,Budget!$R$5:$R$90,$B40)</f>
        <v>0</v>
      </c>
    </row>
    <row r="41" spans="1:8" x14ac:dyDescent="0.25">
      <c r="A41" s="28" t="s">
        <v>87</v>
      </c>
      <c r="B41" t="s">
        <v>142</v>
      </c>
      <c r="C41" s="29">
        <f>SUMIFS(Budget!$H$5:$H$90,Budget!$Q$5:$Q$90,$A41,Budget!$R$5:$R$90,$B41)</f>
        <v>0</v>
      </c>
      <c r="D41" s="4">
        <f>SUMIFS(Budget!$I$5:$I$90,Budget!$Q$5:$Q$90,$A41,Budget!$R$5:$R$90,$B41)</f>
        <v>0</v>
      </c>
      <c r="E41" s="29">
        <f>SUMIFS(Budget!$J$5:$J$90,Budget!$Q$5:$Q$90,$A41,Budget!$R$5:$R$90,$B41)</f>
        <v>0</v>
      </c>
      <c r="F41" s="4">
        <f>SUMIFS(Budget!$K$5:$K$90,Budget!$Q$5:$Q$90,$A41,Budget!$R$5:$R$90,$B41)</f>
        <v>0</v>
      </c>
      <c r="G41" s="29">
        <f>SUMIFS(Budget!$L$5:$L$90,Budget!$Q$5:$Q$90,$A41,Budget!$R$5:$R$90,$B41)</f>
        <v>0</v>
      </c>
      <c r="H41" s="30">
        <f>SUMIFS(Budget!$M$5:$M$90,Budget!$Q$5:$Q$90,$A41,Budget!$R$5:$R$90,$B41)</f>
        <v>0</v>
      </c>
    </row>
    <row r="42" spans="1:8" x14ac:dyDescent="0.25">
      <c r="A42" s="28" t="s">
        <v>40</v>
      </c>
      <c r="B42" t="s">
        <v>142</v>
      </c>
      <c r="C42" s="29">
        <f>SUMIFS(Budget!$H$5:$H$90,Budget!$Q$5:$Q$90,$A42,Budget!$R$5:$R$90,$B42)</f>
        <v>0</v>
      </c>
      <c r="D42" s="4">
        <f>SUMIFS(Budget!$I$5:$I$90,Budget!$Q$5:$Q$90,$A42,Budget!$R$5:$R$90,$B42)</f>
        <v>1070273</v>
      </c>
      <c r="E42" s="29">
        <f>SUMIFS(Budget!$J$5:$J$90,Budget!$Q$5:$Q$90,$A42,Budget!$R$5:$R$90,$B42)</f>
        <v>0</v>
      </c>
      <c r="F42" s="4">
        <f>SUMIFS(Budget!$K$5:$K$90,Budget!$Q$5:$Q$90,$A42,Budget!$R$5:$R$90,$B42)</f>
        <v>1001991</v>
      </c>
      <c r="G42" s="29">
        <f>SUMIFS(Budget!$L$5:$L$90,Budget!$Q$5:$Q$90,$A42,Budget!$R$5:$R$90,$B42)</f>
        <v>0</v>
      </c>
      <c r="H42" s="30">
        <f>SUMIFS(Budget!$M$5:$M$90,Budget!$Q$5:$Q$90,$A42,Budget!$R$5:$R$90,$B42)</f>
        <v>1001991</v>
      </c>
    </row>
    <row r="43" spans="1:8" x14ac:dyDescent="0.25">
      <c r="A43" s="28" t="s">
        <v>58</v>
      </c>
      <c r="B43" t="s">
        <v>150</v>
      </c>
      <c r="C43" s="29">
        <f>SUMIFS(Budget!$H$5:$H$90,Budget!$Q$5:$Q$90,$A43,Budget!$R$5:$R$90,$B43)</f>
        <v>1</v>
      </c>
      <c r="D43" s="4">
        <f>SUMIFS(Budget!$I$5:$I$90,Budget!$Q$5:$Q$90,$A43,Budget!$R$5:$R$90,$B43)</f>
        <v>0</v>
      </c>
      <c r="E43" s="29">
        <f>SUMIFS(Budget!$J$5:$J$90,Budget!$Q$5:$Q$90,$A43,Budget!$R$5:$R$90,$B43)</f>
        <v>0</v>
      </c>
      <c r="F43" s="4">
        <f>SUMIFS(Budget!$K$5:$K$90,Budget!$Q$5:$Q$90,$A43,Budget!$R$5:$R$90,$B43)</f>
        <v>0</v>
      </c>
      <c r="G43" s="29">
        <f>SUMIFS(Budget!$L$5:$L$90,Budget!$Q$5:$Q$90,$A43,Budget!$R$5:$R$90,$B43)</f>
        <v>0</v>
      </c>
      <c r="H43" s="30">
        <f>SUMIFS(Budget!$M$5:$M$90,Budget!$Q$5:$Q$90,$A43,Budget!$R$5:$R$90,$B43)</f>
        <v>0</v>
      </c>
    </row>
    <row r="44" spans="1:8" x14ac:dyDescent="0.25">
      <c r="A44" s="28" t="s">
        <v>151</v>
      </c>
      <c r="B44" t="s">
        <v>141</v>
      </c>
      <c r="C44" s="29">
        <f>SUMIFS(Budget!$H$5:$H$90,Budget!$Q$5:$Q$90,$A44,Budget!$R$5:$R$90,$B44)</f>
        <v>11</v>
      </c>
      <c r="D44" s="4">
        <f>SUMIFS(Budget!$I$5:$I$90,Budget!$Q$5:$Q$90,$A44,Budget!$R$5:$R$90,$B44)</f>
        <v>812694</v>
      </c>
      <c r="E44" s="29">
        <f>SUMIFS(Budget!$J$5:$J$90,Budget!$Q$5:$Q$90,$A44,Budget!$R$5:$R$90,$B44)</f>
        <v>20</v>
      </c>
      <c r="F44" s="4">
        <f>SUMIFS(Budget!$K$5:$K$90,Budget!$Q$5:$Q$90,$A44,Budget!$R$5:$R$90,$B44)</f>
        <v>1503052</v>
      </c>
      <c r="G44" s="29">
        <f>SUMIFS(Budget!$L$5:$L$90,Budget!$Q$5:$Q$90,$A44,Budget!$R$5:$R$90,$B44)</f>
        <v>28</v>
      </c>
      <c r="H44" s="30">
        <f>SUMIFS(Budget!$M$5:$M$90,Budget!$Q$5:$Q$90,$A44,Budget!$R$5:$R$90,$B44)</f>
        <v>2112268</v>
      </c>
    </row>
    <row r="45" spans="1:8" x14ac:dyDescent="0.25">
      <c r="A45" s="28" t="s">
        <v>151</v>
      </c>
      <c r="B45" t="s">
        <v>147</v>
      </c>
      <c r="C45" s="29">
        <f>SUMIFS(Budget!$H$5:$H$90,Budget!$Q$5:$Q$90,$A45,Budget!$R$5:$R$90,$B45)</f>
        <v>0</v>
      </c>
      <c r="D45" s="4">
        <f>SUMIFS(Budget!$I$5:$I$90,Budget!$Q$5:$Q$90,$A45,Budget!$R$5:$R$90,$B45)</f>
        <v>0</v>
      </c>
      <c r="E45" s="29">
        <f>SUMIFS(Budget!$J$5:$J$90,Budget!$Q$5:$Q$90,$A45,Budget!$R$5:$R$90,$B45)</f>
        <v>0</v>
      </c>
      <c r="F45" s="4">
        <f>SUMIFS(Budget!$K$5:$K$90,Budget!$Q$5:$Q$90,$A45,Budget!$R$5:$R$90,$B45)</f>
        <v>0</v>
      </c>
      <c r="G45" s="29">
        <f>SUMIFS(Budget!$L$5:$L$90,Budget!$Q$5:$Q$90,$A45,Budget!$R$5:$R$90,$B45)</f>
        <v>0</v>
      </c>
      <c r="H45" s="30">
        <f>SUMIFS(Budget!$M$5:$M$90,Budget!$Q$5:$Q$90,$A45,Budget!$R$5:$R$90,$B45)</f>
        <v>0</v>
      </c>
    </row>
    <row r="46" spans="1:8" x14ac:dyDescent="0.25">
      <c r="A46" s="31" t="s">
        <v>139</v>
      </c>
      <c r="B46" s="32"/>
      <c r="C46" s="33">
        <f t="shared" ref="C46:H46" si="1">SUM(C29:C45)</f>
        <v>109</v>
      </c>
      <c r="D46" s="34">
        <f t="shared" si="1"/>
        <v>18658743</v>
      </c>
      <c r="E46" s="33">
        <f t="shared" si="1"/>
        <v>121</v>
      </c>
      <c r="F46" s="34">
        <f t="shared" si="1"/>
        <v>18036351</v>
      </c>
      <c r="G46" s="33">
        <f t="shared" si="1"/>
        <v>129</v>
      </c>
      <c r="H46" s="35">
        <f t="shared" si="1"/>
        <v>19017873</v>
      </c>
    </row>
  </sheetData>
  <sheetProtection algorithmName="SHA-512" hashValue="qqFcvYEajH/9jMM2LZDKPojsEghYaf2ED6P49ryYOvanbtqOq7tHkEvZYMBrIVa8sJ1mF4sDo401QVGNVTOmEA==" saltValue="aPRWu1m1dRM03OIE9bBn1A==" spinCount="100000" sheet="1" objects="1" scenarios="1"/>
  <mergeCells count="8">
    <mergeCell ref="C27:D27"/>
    <mergeCell ref="E27:F27"/>
    <mergeCell ref="G27:H27"/>
    <mergeCell ref="A1:H1"/>
    <mergeCell ref="C2:D2"/>
    <mergeCell ref="E2:F2"/>
    <mergeCell ref="G2:H2"/>
    <mergeCell ref="A26:H26"/>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4"/>
  <sheetViews>
    <sheetView zoomScaleNormal="100" workbookViewId="0">
      <selection activeCell="A11" sqref="A11"/>
    </sheetView>
  </sheetViews>
  <sheetFormatPr defaultColWidth="12.5546875" defaultRowHeight="13.2" x14ac:dyDescent="0.25"/>
  <cols>
    <col min="1" max="1" width="43.6640625" customWidth="1"/>
    <col min="2" max="2" width="23.33203125" customWidth="1"/>
  </cols>
  <sheetData>
    <row r="1" spans="1:9" x14ac:dyDescent="0.25">
      <c r="A1" s="26" t="s">
        <v>152</v>
      </c>
      <c r="B1" s="26" t="s">
        <v>137</v>
      </c>
      <c r="C1" s="26" t="s">
        <v>26</v>
      </c>
      <c r="D1" s="26" t="s">
        <v>153</v>
      </c>
    </row>
    <row r="2" spans="1:9" ht="15.75" customHeight="1" x14ac:dyDescent="0.25">
      <c r="A2" t="s">
        <v>102</v>
      </c>
      <c r="B2" t="s">
        <v>154</v>
      </c>
    </row>
    <row r="3" spans="1:9" ht="15.75" customHeight="1" x14ac:dyDescent="0.25">
      <c r="A3" t="s">
        <v>50</v>
      </c>
      <c r="B3" t="s">
        <v>35</v>
      </c>
    </row>
    <row r="4" spans="1:9" ht="15.75" customHeight="1" x14ac:dyDescent="0.25">
      <c r="A4" t="s">
        <v>52</v>
      </c>
      <c r="B4" t="s">
        <v>101</v>
      </c>
    </row>
    <row r="5" spans="1:9" ht="15.75" customHeight="1" x14ac:dyDescent="0.25">
      <c r="A5" t="s">
        <v>87</v>
      </c>
      <c r="B5" t="s">
        <v>105</v>
      </c>
    </row>
    <row r="6" spans="1:9" ht="15.75" customHeight="1" x14ac:dyDescent="0.25">
      <c r="A6" t="s">
        <v>40</v>
      </c>
      <c r="B6" t="s">
        <v>49</v>
      </c>
    </row>
    <row r="7" spans="1:9" ht="15.75" customHeight="1" x14ac:dyDescent="0.25">
      <c r="A7" t="s">
        <v>38</v>
      </c>
      <c r="B7" t="s">
        <v>32</v>
      </c>
    </row>
    <row r="8" spans="1:9" ht="15.75" customHeight="1" x14ac:dyDescent="0.25">
      <c r="A8" t="s">
        <v>33</v>
      </c>
      <c r="B8" t="s">
        <v>61</v>
      </c>
    </row>
    <row r="9" spans="1:9" ht="15.75" customHeight="1" x14ac:dyDescent="0.25">
      <c r="A9" t="s">
        <v>58</v>
      </c>
      <c r="B9" t="s">
        <v>37</v>
      </c>
    </row>
    <row r="10" spans="1:9" ht="15.75" customHeight="1" x14ac:dyDescent="0.25">
      <c r="A10" t="s">
        <v>42</v>
      </c>
      <c r="B10" t="s">
        <v>155</v>
      </c>
    </row>
    <row r="11" spans="1:9" ht="15.75" customHeight="1" x14ac:dyDescent="0.25">
      <c r="A11" t="s">
        <v>156</v>
      </c>
      <c r="B11" t="s">
        <v>97</v>
      </c>
    </row>
    <row r="12" spans="1:9" ht="15.75" customHeight="1" x14ac:dyDescent="0.25">
      <c r="A12" t="s">
        <v>157</v>
      </c>
    </row>
    <row r="13" spans="1:9" ht="15.75" customHeight="1" x14ac:dyDescent="0.25">
      <c r="A13" t="s">
        <v>97</v>
      </c>
    </row>
    <row r="15" spans="1:9" ht="15.75" customHeight="1" x14ac:dyDescent="0.25">
      <c r="A15" s="36" t="s">
        <v>158</v>
      </c>
    </row>
    <row r="16" spans="1:9" ht="15.75" customHeight="1" x14ac:dyDescent="0.25">
      <c r="A16" s="37" t="s">
        <v>159</v>
      </c>
      <c r="G16" t="s">
        <v>160</v>
      </c>
      <c r="I16" t="s">
        <v>161</v>
      </c>
    </row>
    <row r="17" spans="1:1" ht="15.75" customHeight="1" x14ac:dyDescent="0.25">
      <c r="A17" t="s">
        <v>162</v>
      </c>
    </row>
    <row r="18" spans="1:1" ht="15.75" customHeight="1" x14ac:dyDescent="0.25">
      <c r="A18" t="s">
        <v>163</v>
      </c>
    </row>
    <row r="19" spans="1:1" ht="15.75" customHeight="1" x14ac:dyDescent="0.25">
      <c r="A19" t="s">
        <v>164</v>
      </c>
    </row>
    <row r="20" spans="1:1" ht="15.75" customHeight="1" x14ac:dyDescent="0.25">
      <c r="A20" t="s">
        <v>160</v>
      </c>
    </row>
    <row r="21" spans="1:1" ht="15.75" customHeight="1" x14ac:dyDescent="0.25">
      <c r="A21" t="s">
        <v>165</v>
      </c>
    </row>
    <row r="22" spans="1:1" ht="15.75" customHeight="1" x14ac:dyDescent="0.25">
      <c r="A22" t="s">
        <v>166</v>
      </c>
    </row>
    <row r="23" spans="1:1" ht="15.75" customHeight="1" x14ac:dyDescent="0.25">
      <c r="A23" s="36" t="s">
        <v>167</v>
      </c>
    </row>
    <row r="24" spans="1:1" ht="15.75" customHeight="1" x14ac:dyDescent="0.25">
      <c r="A24" t="s">
        <v>168</v>
      </c>
    </row>
  </sheetData>
  <sheetProtection algorithmName="SHA-512" hashValue="a6gqBwbr0n6mMXqjp2vGZ///YQ27N3EvtCheZv/Rr015ZA9O704iUqrVHfvoTZzGt2e1BohoEWbpXYtc+0IbPw==" saltValue="EgfRnggKd79/vUjT2calBg==" spinCount="100000" sheet="1" objects="1" scenarios="1"/>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zoomScaleNormal="100" workbookViewId="0">
      <selection activeCell="D1" sqref="D1"/>
    </sheetView>
  </sheetViews>
  <sheetFormatPr defaultColWidth="11.5546875" defaultRowHeight="13.2" x14ac:dyDescent="0.25"/>
  <cols>
    <col min="1" max="1" width="38" customWidth="1"/>
    <col min="2" max="2" width="19.6640625" customWidth="1"/>
    <col min="3" max="3" width="25" customWidth="1"/>
    <col min="4" max="4" width="14.5546875" customWidth="1"/>
    <col min="5" max="5" width="18.6640625" customWidth="1"/>
    <col min="6" max="6" width="21.33203125" customWidth="1"/>
    <col min="7" max="7" width="27.6640625" customWidth="1"/>
  </cols>
  <sheetData>
    <row r="1" spans="1:13" ht="26.4" x14ac:dyDescent="0.25">
      <c r="A1" s="26" t="s">
        <v>169</v>
      </c>
      <c r="B1" s="38" t="s">
        <v>170</v>
      </c>
      <c r="C1" s="26" t="s">
        <v>171</v>
      </c>
      <c r="D1" s="26" t="s">
        <v>24</v>
      </c>
      <c r="E1" s="26" t="s">
        <v>172</v>
      </c>
      <c r="F1" s="26" t="s">
        <v>173</v>
      </c>
      <c r="G1" s="26" t="s">
        <v>15</v>
      </c>
      <c r="L1" s="26" t="s">
        <v>26</v>
      </c>
      <c r="M1" s="26" t="s">
        <v>137</v>
      </c>
    </row>
    <row r="2" spans="1:13" x14ac:dyDescent="0.25">
      <c r="A2" t="str">
        <f t="shared" ref="A2:A28" si="0">_xlfn.CONCAT(B2,"-",C2)</f>
        <v>Administration-Salaries - Administrator</v>
      </c>
      <c r="B2" s="21" t="s">
        <v>102</v>
      </c>
      <c r="C2" t="s">
        <v>101</v>
      </c>
      <c r="D2" t="s">
        <v>102</v>
      </c>
      <c r="E2" t="s">
        <v>174</v>
      </c>
      <c r="F2" t="str">
        <f t="shared" ref="F2:F28" si="1">VLOOKUP(E2,$L$2:$M$7,2)</f>
        <v>Professional Salaries</v>
      </c>
      <c r="G2" t="str">
        <f t="shared" ref="G2:G28" si="2">_xlfn.CONCAT(E2,"-",F2)</f>
        <v>01-Professional Salaries</v>
      </c>
      <c r="L2" t="s">
        <v>174</v>
      </c>
      <c r="M2" t="s">
        <v>175</v>
      </c>
    </row>
    <row r="3" spans="1:13" x14ac:dyDescent="0.25">
      <c r="A3" t="str">
        <f t="shared" si="0"/>
        <v>Administration-Other</v>
      </c>
      <c r="B3" s="21" t="s">
        <v>102</v>
      </c>
      <c r="C3" t="s">
        <v>97</v>
      </c>
      <c r="D3" t="s">
        <v>102</v>
      </c>
      <c r="E3" t="s">
        <v>176</v>
      </c>
      <c r="F3" t="str">
        <f t="shared" si="1"/>
        <v>Other Expenses</v>
      </c>
      <c r="G3" t="str">
        <f t="shared" si="2"/>
        <v>06-Other Expenses</v>
      </c>
      <c r="L3" t="s">
        <v>177</v>
      </c>
      <c r="M3" t="s">
        <v>178</v>
      </c>
    </row>
    <row r="4" spans="1:13" x14ac:dyDescent="0.25">
      <c r="A4" t="str">
        <f t="shared" si="0"/>
        <v>Administration-Contractual Services</v>
      </c>
      <c r="B4" s="21" t="s">
        <v>102</v>
      </c>
      <c r="C4" t="s">
        <v>35</v>
      </c>
      <c r="D4" t="s">
        <v>102</v>
      </c>
      <c r="E4" t="s">
        <v>179</v>
      </c>
      <c r="F4" t="str">
        <f t="shared" si="1"/>
        <v>Contracted Services</v>
      </c>
      <c r="G4" t="str">
        <f t="shared" si="2"/>
        <v>04-Contracted Services</v>
      </c>
      <c r="L4" t="s">
        <v>180</v>
      </c>
      <c r="M4" t="s">
        <v>181</v>
      </c>
    </row>
    <row r="5" spans="1:13" ht="26.4" x14ac:dyDescent="0.25">
      <c r="A5" t="str">
        <f t="shared" si="0"/>
        <v>Classroom &amp; Specialist Teachers-Salaries - Instructional</v>
      </c>
      <c r="B5" s="21" t="s">
        <v>52</v>
      </c>
      <c r="C5" t="s">
        <v>49</v>
      </c>
      <c r="D5" t="s">
        <v>151</v>
      </c>
      <c r="E5" s="21" t="s">
        <v>174</v>
      </c>
      <c r="F5" t="str">
        <f t="shared" si="1"/>
        <v>Professional Salaries</v>
      </c>
      <c r="G5" t="str">
        <f t="shared" si="2"/>
        <v>01-Professional Salaries</v>
      </c>
      <c r="L5" t="s">
        <v>179</v>
      </c>
      <c r="M5" t="s">
        <v>182</v>
      </c>
    </row>
    <row r="6" spans="1:13" ht="26.4" x14ac:dyDescent="0.25">
      <c r="A6" t="str">
        <f t="shared" si="0"/>
        <v>Classroom &amp; Specialist Teachers-Stipends</v>
      </c>
      <c r="B6" s="21" t="s">
        <v>52</v>
      </c>
      <c r="C6" t="s">
        <v>61</v>
      </c>
      <c r="D6" t="s">
        <v>151</v>
      </c>
      <c r="E6" s="21" t="s">
        <v>174</v>
      </c>
      <c r="F6" t="str">
        <f t="shared" si="1"/>
        <v>Professional Salaries</v>
      </c>
      <c r="G6" t="str">
        <f t="shared" si="2"/>
        <v>01-Professional Salaries</v>
      </c>
      <c r="L6" t="s">
        <v>183</v>
      </c>
      <c r="M6" t="s">
        <v>37</v>
      </c>
    </row>
    <row r="7" spans="1:13" ht="26.4" x14ac:dyDescent="0.25">
      <c r="A7" t="str">
        <f t="shared" si="0"/>
        <v>Classroom &amp; Specialist Teachers-Supplies and Materials</v>
      </c>
      <c r="B7" s="21" t="s">
        <v>52</v>
      </c>
      <c r="C7" t="s">
        <v>37</v>
      </c>
      <c r="D7" t="s">
        <v>151</v>
      </c>
      <c r="E7" s="21" t="s">
        <v>183</v>
      </c>
      <c r="F7" t="str">
        <f t="shared" si="1"/>
        <v>Supplies and Materials</v>
      </c>
      <c r="G7" t="str">
        <f t="shared" si="2"/>
        <v>05-Supplies and Materials</v>
      </c>
      <c r="L7" t="s">
        <v>176</v>
      </c>
      <c r="M7" t="s">
        <v>184</v>
      </c>
    </row>
    <row r="8" spans="1:13" ht="26.4" x14ac:dyDescent="0.25">
      <c r="A8" t="str">
        <f t="shared" si="0"/>
        <v>Classroom &amp; Specialist Teachers-Other</v>
      </c>
      <c r="B8" s="21" t="s">
        <v>52</v>
      </c>
      <c r="C8" t="s">
        <v>97</v>
      </c>
      <c r="D8" t="s">
        <v>151</v>
      </c>
      <c r="E8" s="21" t="s">
        <v>176</v>
      </c>
      <c r="F8" t="str">
        <f t="shared" si="1"/>
        <v>Other Expenses</v>
      </c>
      <c r="G8" t="str">
        <f t="shared" si="2"/>
        <v>06-Other Expenses</v>
      </c>
    </row>
    <row r="9" spans="1:13" ht="39.6" x14ac:dyDescent="0.25">
      <c r="A9" t="str">
        <f t="shared" si="0"/>
        <v>Guidance and Psychological-Contractual Services</v>
      </c>
      <c r="B9" s="21" t="s">
        <v>33</v>
      </c>
      <c r="C9" t="s">
        <v>35</v>
      </c>
      <c r="D9" s="21" t="s">
        <v>143</v>
      </c>
      <c r="E9" s="21" t="s">
        <v>179</v>
      </c>
      <c r="F9" t="str">
        <f t="shared" si="1"/>
        <v>Contracted Services</v>
      </c>
      <c r="G9" t="str">
        <f t="shared" si="2"/>
        <v>04-Contracted Services</v>
      </c>
    </row>
    <row r="10" spans="1:13" ht="39.6" x14ac:dyDescent="0.25">
      <c r="A10" t="str">
        <f t="shared" si="0"/>
        <v>Guidance and Psychological-Salaries - Other</v>
      </c>
      <c r="B10" s="21" t="s">
        <v>33</v>
      </c>
      <c r="C10" t="s">
        <v>32</v>
      </c>
      <c r="D10" s="21" t="s">
        <v>143</v>
      </c>
      <c r="E10" s="21" t="s">
        <v>174</v>
      </c>
      <c r="F10" t="str">
        <f t="shared" si="1"/>
        <v>Professional Salaries</v>
      </c>
      <c r="G10" t="str">
        <f t="shared" si="2"/>
        <v>01-Professional Salaries</v>
      </c>
    </row>
    <row r="11" spans="1:13" x14ac:dyDescent="0.25">
      <c r="A11" t="str">
        <f t="shared" si="0"/>
        <v>Instruction Leadership-Salaries - Instructional</v>
      </c>
      <c r="B11" s="21" t="s">
        <v>50</v>
      </c>
      <c r="C11" t="s">
        <v>49</v>
      </c>
      <c r="D11" t="s">
        <v>144</v>
      </c>
      <c r="E11" s="21" t="s">
        <v>174</v>
      </c>
      <c r="F11" t="str">
        <f t="shared" si="1"/>
        <v>Professional Salaries</v>
      </c>
      <c r="G11" t="str">
        <f t="shared" si="2"/>
        <v>01-Professional Salaries</v>
      </c>
    </row>
    <row r="12" spans="1:13" x14ac:dyDescent="0.25">
      <c r="A12" t="str">
        <f t="shared" si="0"/>
        <v>Instruction Leadership-Stipends</v>
      </c>
      <c r="B12" s="21" t="s">
        <v>50</v>
      </c>
      <c r="C12" t="s">
        <v>61</v>
      </c>
      <c r="D12" t="s">
        <v>144</v>
      </c>
      <c r="E12" s="21" t="s">
        <v>174</v>
      </c>
      <c r="F12" t="str">
        <f t="shared" si="1"/>
        <v>Professional Salaries</v>
      </c>
      <c r="G12" t="str">
        <f t="shared" si="2"/>
        <v>01-Professional Salaries</v>
      </c>
    </row>
    <row r="13" spans="1:13" ht="52.8" x14ac:dyDescent="0.25">
      <c r="A13" t="str">
        <f t="shared" si="0"/>
        <v>Instructional Materials, Equip., and Tech.-Contractual Services</v>
      </c>
      <c r="B13" s="21" t="s">
        <v>38</v>
      </c>
      <c r="C13" t="s">
        <v>35</v>
      </c>
      <c r="D13" s="21" t="s">
        <v>145</v>
      </c>
      <c r="E13" s="21" t="s">
        <v>176</v>
      </c>
      <c r="F13" t="str">
        <f t="shared" si="1"/>
        <v>Other Expenses</v>
      </c>
      <c r="G13" t="str">
        <f t="shared" si="2"/>
        <v>06-Other Expenses</v>
      </c>
    </row>
    <row r="14" spans="1:13" ht="52.8" x14ac:dyDescent="0.25">
      <c r="A14" t="str">
        <f t="shared" si="0"/>
        <v>Instructional Materials, Equip., and Tech.-Operations and Management</v>
      </c>
      <c r="B14" s="21" t="s">
        <v>38</v>
      </c>
      <c r="C14" t="s">
        <v>185</v>
      </c>
      <c r="D14" s="21" t="s">
        <v>145</v>
      </c>
      <c r="E14" s="21" t="s">
        <v>183</v>
      </c>
      <c r="F14" t="str">
        <f t="shared" si="1"/>
        <v>Supplies and Materials</v>
      </c>
      <c r="G14" t="str">
        <f t="shared" si="2"/>
        <v>05-Supplies and Materials</v>
      </c>
    </row>
    <row r="15" spans="1:13" ht="52.8" x14ac:dyDescent="0.25">
      <c r="A15" t="str">
        <f t="shared" si="0"/>
        <v>Instructional Materials, Equip., and Tech.-Supplies and Materials</v>
      </c>
      <c r="B15" s="21" t="s">
        <v>38</v>
      </c>
      <c r="C15" t="s">
        <v>37</v>
      </c>
      <c r="D15" s="21" t="s">
        <v>145</v>
      </c>
      <c r="E15" s="21" t="s">
        <v>183</v>
      </c>
      <c r="F15" t="str">
        <f t="shared" si="1"/>
        <v>Supplies and Materials</v>
      </c>
      <c r="G15" t="str">
        <f t="shared" si="2"/>
        <v>05-Supplies and Materials</v>
      </c>
    </row>
    <row r="16" spans="1:13" ht="26.4" x14ac:dyDescent="0.25">
      <c r="A16" t="str">
        <f t="shared" si="0"/>
        <v>Operations and Maintenance-Other</v>
      </c>
      <c r="B16" s="21" t="s">
        <v>42</v>
      </c>
      <c r="C16" t="s">
        <v>97</v>
      </c>
      <c r="D16" s="21" t="s">
        <v>148</v>
      </c>
      <c r="E16" s="21" t="s">
        <v>176</v>
      </c>
      <c r="F16" t="str">
        <f t="shared" si="1"/>
        <v>Other Expenses</v>
      </c>
      <c r="G16" t="str">
        <f t="shared" si="2"/>
        <v>06-Other Expenses</v>
      </c>
    </row>
    <row r="17" spans="1:9" ht="26.4" x14ac:dyDescent="0.25">
      <c r="A17" t="str">
        <f t="shared" si="0"/>
        <v>Operations and Maintenance-Supplies and Materials</v>
      </c>
      <c r="B17" s="21" t="s">
        <v>42</v>
      </c>
      <c r="C17" t="s">
        <v>37</v>
      </c>
      <c r="D17" s="21" t="s">
        <v>148</v>
      </c>
      <c r="E17" s="21" t="s">
        <v>183</v>
      </c>
      <c r="F17" t="str">
        <f t="shared" si="1"/>
        <v>Supplies and Materials</v>
      </c>
      <c r="G17" t="str">
        <f t="shared" si="2"/>
        <v>05-Supplies and Materials</v>
      </c>
    </row>
    <row r="18" spans="1:9" x14ac:dyDescent="0.25">
      <c r="A18" t="str">
        <f t="shared" si="0"/>
        <v>Other-Capital Expenditures</v>
      </c>
      <c r="B18" s="21" t="s">
        <v>97</v>
      </c>
      <c r="C18" t="s">
        <v>154</v>
      </c>
      <c r="D18" t="s">
        <v>186</v>
      </c>
      <c r="E18" s="21" t="s">
        <v>176</v>
      </c>
      <c r="F18" t="str">
        <f t="shared" si="1"/>
        <v>Other Expenses</v>
      </c>
      <c r="G18" t="str">
        <f t="shared" si="2"/>
        <v>06-Other Expenses</v>
      </c>
    </row>
    <row r="19" spans="1:9" x14ac:dyDescent="0.25">
      <c r="A19" t="str">
        <f t="shared" si="0"/>
        <v>Other-Contractual Services</v>
      </c>
      <c r="B19" s="21" t="s">
        <v>97</v>
      </c>
      <c r="C19" t="s">
        <v>35</v>
      </c>
      <c r="D19" t="s">
        <v>186</v>
      </c>
      <c r="E19" s="21" t="s">
        <v>179</v>
      </c>
      <c r="F19" t="str">
        <f t="shared" si="1"/>
        <v>Contracted Services</v>
      </c>
      <c r="G19" t="str">
        <f t="shared" si="2"/>
        <v>04-Contracted Services</v>
      </c>
    </row>
    <row r="20" spans="1:9" x14ac:dyDescent="0.25">
      <c r="A20" t="str">
        <f t="shared" si="0"/>
        <v>Other-Other</v>
      </c>
      <c r="B20" s="21" t="s">
        <v>97</v>
      </c>
      <c r="C20" t="s">
        <v>97</v>
      </c>
      <c r="D20" t="s">
        <v>186</v>
      </c>
      <c r="E20" s="21" t="s">
        <v>176</v>
      </c>
      <c r="F20" t="str">
        <f t="shared" si="1"/>
        <v>Other Expenses</v>
      </c>
      <c r="G20" t="str">
        <f t="shared" si="2"/>
        <v>06-Other Expenses</v>
      </c>
    </row>
    <row r="21" spans="1:9" x14ac:dyDescent="0.25">
      <c r="A21" t="str">
        <f t="shared" si="0"/>
        <v>Other-Salaries - Other</v>
      </c>
      <c r="B21" s="21" t="s">
        <v>97</v>
      </c>
      <c r="C21" t="s">
        <v>32</v>
      </c>
      <c r="D21" t="s">
        <v>186</v>
      </c>
      <c r="E21" s="21" t="s">
        <v>180</v>
      </c>
      <c r="F21" t="str">
        <f t="shared" si="1"/>
        <v>Other Salaries</v>
      </c>
      <c r="G21" t="str">
        <f t="shared" si="2"/>
        <v>03-Other Salaries</v>
      </c>
    </row>
    <row r="22" spans="1:9" ht="26.4" x14ac:dyDescent="0.25">
      <c r="A22" t="str">
        <f t="shared" si="0"/>
        <v>Other Teaching Services-Contractual Services</v>
      </c>
      <c r="B22" s="21" t="s">
        <v>87</v>
      </c>
      <c r="C22" t="s">
        <v>35</v>
      </c>
      <c r="D22" s="21" t="s">
        <v>87</v>
      </c>
      <c r="E22" s="21" t="s">
        <v>179</v>
      </c>
      <c r="F22" t="str">
        <f t="shared" si="1"/>
        <v>Contracted Services</v>
      </c>
      <c r="G22" t="str">
        <f t="shared" si="2"/>
        <v>04-Contracted Services</v>
      </c>
    </row>
    <row r="23" spans="1:9" ht="26.4" x14ac:dyDescent="0.25">
      <c r="A23" t="str">
        <f t="shared" si="0"/>
        <v>Other Teaching Services-Salaries - Clerical/Support</v>
      </c>
      <c r="B23" s="21" t="s">
        <v>87</v>
      </c>
      <c r="C23" t="s">
        <v>105</v>
      </c>
      <c r="D23" s="21" t="s">
        <v>87</v>
      </c>
      <c r="E23" s="21" t="s">
        <v>177</v>
      </c>
      <c r="F23" t="str">
        <f t="shared" si="1"/>
        <v>Clerical Salaries</v>
      </c>
      <c r="G23" t="str">
        <f t="shared" si="2"/>
        <v>02-Clerical Salaries</v>
      </c>
    </row>
    <row r="24" spans="1:9" ht="26.4" x14ac:dyDescent="0.25">
      <c r="A24" t="str">
        <f t="shared" si="0"/>
        <v>Other Teaching Services-Salaries - Other</v>
      </c>
      <c r="B24" s="21" t="s">
        <v>87</v>
      </c>
      <c r="C24" t="s">
        <v>32</v>
      </c>
      <c r="D24" s="21" t="s">
        <v>87</v>
      </c>
      <c r="E24" s="21" t="s">
        <v>180</v>
      </c>
      <c r="F24" t="str">
        <f t="shared" si="1"/>
        <v>Other Salaries</v>
      </c>
      <c r="G24" t="str">
        <f t="shared" si="2"/>
        <v>03-Other Salaries</v>
      </c>
    </row>
    <row r="25" spans="1:9" ht="26.4" x14ac:dyDescent="0.25">
      <c r="A25" t="str">
        <f t="shared" si="0"/>
        <v>Professional Development-Contractual Services</v>
      </c>
      <c r="B25" s="21" t="s">
        <v>40</v>
      </c>
      <c r="C25" t="s">
        <v>35</v>
      </c>
      <c r="D25" t="s">
        <v>40</v>
      </c>
      <c r="E25" s="21" t="s">
        <v>179</v>
      </c>
      <c r="F25" t="str">
        <f t="shared" si="1"/>
        <v>Contracted Services</v>
      </c>
      <c r="G25" t="str">
        <f t="shared" si="2"/>
        <v>04-Contracted Services</v>
      </c>
    </row>
    <row r="26" spans="1:9" x14ac:dyDescent="0.25">
      <c r="A26" t="str">
        <f t="shared" si="0"/>
        <v>Pupil Services-Salaries - Other</v>
      </c>
      <c r="B26" s="21" t="s">
        <v>58</v>
      </c>
      <c r="C26" t="s">
        <v>32</v>
      </c>
      <c r="D26" s="21" t="s">
        <v>58</v>
      </c>
      <c r="E26" s="21" t="s">
        <v>180</v>
      </c>
      <c r="F26" t="str">
        <f t="shared" si="1"/>
        <v>Other Salaries</v>
      </c>
      <c r="G26" t="str">
        <f t="shared" si="2"/>
        <v>03-Other Salaries</v>
      </c>
    </row>
    <row r="27" spans="1:9" ht="26.4" x14ac:dyDescent="0.25">
      <c r="A27" t="str">
        <f t="shared" si="0"/>
        <v>Benefits and Fixed Charges -Contractual Services</v>
      </c>
      <c r="B27" s="21" t="s">
        <v>44</v>
      </c>
      <c r="C27" t="s">
        <v>35</v>
      </c>
      <c r="D27" s="21" t="s">
        <v>44</v>
      </c>
      <c r="E27" t="s">
        <v>179</v>
      </c>
      <c r="F27" t="str">
        <f t="shared" si="1"/>
        <v>Contracted Services</v>
      </c>
      <c r="G27" t="str">
        <f t="shared" si="2"/>
        <v>04-Contracted Services</v>
      </c>
      <c r="I27" t="b">
        <f>A24=Budget!P47</f>
        <v>1</v>
      </c>
    </row>
    <row r="28" spans="1:9" ht="26.4" x14ac:dyDescent="0.25">
      <c r="A28" t="str">
        <f t="shared" si="0"/>
        <v>Other Teaching Services-Salaries - Other</v>
      </c>
      <c r="B28" s="21" t="s">
        <v>87</v>
      </c>
      <c r="C28" t="s">
        <v>32</v>
      </c>
      <c r="D28" t="s">
        <v>87</v>
      </c>
      <c r="E28" t="s">
        <v>180</v>
      </c>
      <c r="F28" t="str">
        <f t="shared" si="1"/>
        <v>Other Salaries</v>
      </c>
      <c r="G28" t="str">
        <f t="shared" si="2"/>
        <v>03-Other Salaries</v>
      </c>
    </row>
  </sheetData>
  <sheetProtection algorithmName="SHA-512" hashValue="Qm/CtFjwTYdagGaHE4y7ZWBAY0w7IJWisMe7ks66bp+24OtNB9vjdiOfHRfw6/yUBHu8dcm8E3/Ha+RQ9px82A==" saltValue="lOIoodXyG1euZgsRFY4OKQ=="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
  <sheetViews>
    <sheetView zoomScaleNormal="100" workbookViewId="0">
      <selection activeCell="I13" sqref="I13"/>
    </sheetView>
  </sheetViews>
  <sheetFormatPr defaultColWidth="11.5546875" defaultRowHeight="13.2" x14ac:dyDescent="0.25"/>
  <cols>
    <col min="2" max="2" width="13.33203125" customWidth="1"/>
    <col min="3" max="3" width="14.5546875" customWidth="1"/>
    <col min="7" max="7" width="42.33203125" customWidth="1"/>
    <col min="13" max="14" width="11.5546875" hidden="1"/>
  </cols>
  <sheetData>
    <row r="1" spans="1:14" x14ac:dyDescent="0.25">
      <c r="A1" s="26" t="s">
        <v>136</v>
      </c>
      <c r="B1" s="26" t="s">
        <v>187</v>
      </c>
      <c r="C1" s="26" t="s">
        <v>188</v>
      </c>
      <c r="D1" s="26" t="s">
        <v>26</v>
      </c>
      <c r="E1" s="26" t="s">
        <v>137</v>
      </c>
      <c r="F1" s="26" t="s">
        <v>189</v>
      </c>
      <c r="G1" s="26" t="s">
        <v>190</v>
      </c>
      <c r="M1" s="26" t="s">
        <v>26</v>
      </c>
      <c r="N1" s="26" t="s">
        <v>137</v>
      </c>
    </row>
    <row r="2" spans="1:14" ht="26.4" x14ac:dyDescent="0.25">
      <c r="A2" t="s">
        <v>102</v>
      </c>
      <c r="B2">
        <v>1110</v>
      </c>
      <c r="C2" s="21" t="s">
        <v>191</v>
      </c>
      <c r="D2" t="s">
        <v>177</v>
      </c>
      <c r="E2" s="21" t="str">
        <f t="shared" ref="E2:E11" si="0">VLOOKUP(D2,$M$2:$N$7,2)</f>
        <v>Clerical Salaries</v>
      </c>
      <c r="F2" t="str">
        <f t="shared" ref="F2:F11" si="1">_xlfn.CONCAT(B2,"-",D2)</f>
        <v>1110-02</v>
      </c>
      <c r="G2" t="str">
        <f t="shared" ref="G2:G11" si="2">_xlfn.CONCAT(B2,"-",C2," ", D2, "-",E2)</f>
        <v>1110-School Committee  02-Clerical Salaries</v>
      </c>
      <c r="M2" t="s">
        <v>174</v>
      </c>
      <c r="N2" t="s">
        <v>175</v>
      </c>
    </row>
    <row r="3" spans="1:14" ht="26.4" x14ac:dyDescent="0.25">
      <c r="A3" t="s">
        <v>102</v>
      </c>
      <c r="B3">
        <v>1110</v>
      </c>
      <c r="C3" s="21" t="s">
        <v>191</v>
      </c>
      <c r="D3" t="s">
        <v>180</v>
      </c>
      <c r="E3" s="21" t="str">
        <f t="shared" si="0"/>
        <v>Other Salaries</v>
      </c>
      <c r="F3" t="str">
        <f t="shared" si="1"/>
        <v>1110-03</v>
      </c>
      <c r="G3" t="str">
        <f t="shared" si="2"/>
        <v>1110-School Committee  03-Other Salaries</v>
      </c>
      <c r="M3" t="s">
        <v>177</v>
      </c>
      <c r="N3" t="s">
        <v>178</v>
      </c>
    </row>
    <row r="4" spans="1:14" ht="26.4" x14ac:dyDescent="0.25">
      <c r="A4" t="s">
        <v>102</v>
      </c>
      <c r="B4">
        <v>1110</v>
      </c>
      <c r="C4" s="21" t="s">
        <v>191</v>
      </c>
      <c r="D4" t="s">
        <v>179</v>
      </c>
      <c r="E4" s="21" t="str">
        <f t="shared" si="0"/>
        <v>Contracted Services</v>
      </c>
      <c r="F4" t="str">
        <f t="shared" si="1"/>
        <v>1110-04</v>
      </c>
      <c r="G4" t="str">
        <f t="shared" si="2"/>
        <v>1110-School Committee  04-Contracted Services</v>
      </c>
      <c r="M4" t="s">
        <v>180</v>
      </c>
      <c r="N4" t="s">
        <v>181</v>
      </c>
    </row>
    <row r="5" spans="1:14" ht="26.4" x14ac:dyDescent="0.25">
      <c r="A5" t="s">
        <v>102</v>
      </c>
      <c r="B5">
        <v>1110</v>
      </c>
      <c r="C5" s="21" t="s">
        <v>191</v>
      </c>
      <c r="D5" t="s">
        <v>183</v>
      </c>
      <c r="E5" s="21" t="str">
        <f t="shared" si="0"/>
        <v>Supplies and Materials</v>
      </c>
      <c r="F5" t="str">
        <f t="shared" si="1"/>
        <v>1110-05</v>
      </c>
      <c r="G5" t="str">
        <f t="shared" si="2"/>
        <v>1110-School Committee  05-Supplies and Materials</v>
      </c>
      <c r="M5" t="s">
        <v>179</v>
      </c>
      <c r="N5" t="s">
        <v>182</v>
      </c>
    </row>
    <row r="6" spans="1:14" ht="26.4" x14ac:dyDescent="0.25">
      <c r="A6" t="s">
        <v>102</v>
      </c>
      <c r="B6">
        <v>1110</v>
      </c>
      <c r="C6" s="21" t="s">
        <v>191</v>
      </c>
      <c r="D6" t="s">
        <v>176</v>
      </c>
      <c r="E6" s="21" t="str">
        <f t="shared" si="0"/>
        <v>Other Expenses</v>
      </c>
      <c r="F6" t="str">
        <f t="shared" si="1"/>
        <v>1110-06</v>
      </c>
      <c r="G6" t="str">
        <f t="shared" si="2"/>
        <v>1110-School Committee  06-Other Expenses</v>
      </c>
      <c r="M6" t="s">
        <v>183</v>
      </c>
      <c r="N6" t="s">
        <v>37</v>
      </c>
    </row>
    <row r="7" spans="1:14" ht="26.4" x14ac:dyDescent="0.25">
      <c r="A7" t="s">
        <v>102</v>
      </c>
      <c r="B7" s="21">
        <v>1210</v>
      </c>
      <c r="C7" s="21" t="s">
        <v>192</v>
      </c>
      <c r="D7" t="s">
        <v>177</v>
      </c>
      <c r="E7" s="21" t="str">
        <f t="shared" si="0"/>
        <v>Clerical Salaries</v>
      </c>
      <c r="F7" t="str">
        <f t="shared" si="1"/>
        <v>1210-02</v>
      </c>
      <c r="G7" t="str">
        <f t="shared" si="2"/>
        <v>1210-Superintendent  02-Clerical Salaries</v>
      </c>
      <c r="M7" t="s">
        <v>176</v>
      </c>
      <c r="N7" t="s">
        <v>184</v>
      </c>
    </row>
    <row r="8" spans="1:14" ht="26.4" x14ac:dyDescent="0.25">
      <c r="A8" t="s">
        <v>102</v>
      </c>
      <c r="B8" s="21">
        <v>1210</v>
      </c>
      <c r="C8" s="21" t="s">
        <v>192</v>
      </c>
      <c r="D8" t="s">
        <v>180</v>
      </c>
      <c r="E8" s="21" t="str">
        <f t="shared" si="0"/>
        <v>Other Salaries</v>
      </c>
      <c r="F8" t="str">
        <f t="shared" si="1"/>
        <v>1210-03</v>
      </c>
      <c r="G8" t="str">
        <f t="shared" si="2"/>
        <v>1210-Superintendent  03-Other Salaries</v>
      </c>
    </row>
    <row r="9" spans="1:14" ht="26.4" x14ac:dyDescent="0.25">
      <c r="A9" t="s">
        <v>102</v>
      </c>
      <c r="B9" s="21">
        <v>1210</v>
      </c>
      <c r="C9" s="21" t="s">
        <v>192</v>
      </c>
      <c r="D9" t="s">
        <v>179</v>
      </c>
      <c r="E9" s="21" t="str">
        <f t="shared" si="0"/>
        <v>Contracted Services</v>
      </c>
      <c r="F9" t="str">
        <f t="shared" si="1"/>
        <v>1210-04</v>
      </c>
      <c r="G9" t="str">
        <f t="shared" si="2"/>
        <v>1210-Superintendent  04-Contracted Services</v>
      </c>
    </row>
    <row r="10" spans="1:14" ht="26.4" x14ac:dyDescent="0.25">
      <c r="A10" t="s">
        <v>102</v>
      </c>
      <c r="B10" s="21">
        <v>1210</v>
      </c>
      <c r="C10" s="21" t="s">
        <v>192</v>
      </c>
      <c r="D10" t="s">
        <v>183</v>
      </c>
      <c r="E10" s="21" t="str">
        <f t="shared" si="0"/>
        <v>Supplies and Materials</v>
      </c>
      <c r="F10" t="str">
        <f t="shared" si="1"/>
        <v>1210-05</v>
      </c>
      <c r="G10" t="str">
        <f t="shared" si="2"/>
        <v>1210-Superintendent  05-Supplies and Materials</v>
      </c>
    </row>
    <row r="11" spans="1:14" ht="26.4" x14ac:dyDescent="0.25">
      <c r="A11" t="s">
        <v>102</v>
      </c>
      <c r="B11" s="21">
        <v>1210</v>
      </c>
      <c r="C11" s="21" t="s">
        <v>192</v>
      </c>
      <c r="D11" t="s">
        <v>176</v>
      </c>
      <c r="E11" s="21" t="str">
        <f t="shared" si="0"/>
        <v>Other Expenses</v>
      </c>
      <c r="F11" t="str">
        <f t="shared" si="1"/>
        <v>1210-06</v>
      </c>
      <c r="G11" t="str">
        <f t="shared" si="2"/>
        <v>1210-Superintendent  06-Other Expenses</v>
      </c>
    </row>
    <row r="12" spans="1:14" x14ac:dyDescent="0.25">
      <c r="B12" s="21"/>
      <c r="C12" s="21"/>
    </row>
  </sheetData>
  <sheetProtection algorithmName="SHA-512" hashValue="6W3GXQjyxDTFG1J68gazTCPGhMHDdKEFEDO14NJPZvAMF9HB41acQKx3Kl1yio7oTgUhEeKPc9mRTD3J/SoBsg==" saltValue="1sse8aUtnSX2BE+gwSXpNw=="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CED5200BCB242A7AC9B9B18A98D5D" ma:contentTypeVersion="6" ma:contentTypeDescription="Create a new document." ma:contentTypeScope="" ma:versionID="2746d215b3ee890691984e05673331ed">
  <xsd:schema xmlns:xsd="http://www.w3.org/2001/XMLSchema" xmlns:xs="http://www.w3.org/2001/XMLSchema" xmlns:p="http://schemas.microsoft.com/office/2006/metadata/properties" xmlns:ns2="cde8cfb4-a5cb-405f-83ce-734d2bf3068b" xmlns:ns3="44c63c8a-9b6f-4c60-8cde-76449f385ed7" targetNamespace="http://schemas.microsoft.com/office/2006/metadata/properties" ma:root="true" ma:fieldsID="527ae2f12aba6cc6ffa176336e7023d3" ns2:_="" ns3:_="">
    <xsd:import namespace="cde8cfb4-a5cb-405f-83ce-734d2bf3068b"/>
    <xsd:import namespace="44c63c8a-9b6f-4c60-8cde-76449f385e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8cfb4-a5cb-405f-83ce-734d2bf30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63c8a-9b6f-4c60-8cde-76449f385e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1D84A3-AEB5-49E8-929E-8666FBF4505F}"/>
</file>

<file path=customXml/itemProps2.xml><?xml version="1.0" encoding="utf-8"?>
<ds:datastoreItem xmlns:ds="http://schemas.openxmlformats.org/officeDocument/2006/customXml" ds:itemID="{56869829-2FC5-4ABC-A8E6-6EE843E6688A}">
  <ds:schemaRefs>
    <ds:schemaRef ds:uri="http://schemas.microsoft.com/sharepoint/v3/contenttype/forms"/>
  </ds:schemaRefs>
</ds:datastoreItem>
</file>

<file path=customXml/itemProps3.xml><?xml version="1.0" encoding="utf-8"?>
<ds:datastoreItem xmlns:ds="http://schemas.openxmlformats.org/officeDocument/2006/customXml" ds:itemID="{76C7C804-38A8-47E4-BA75-3B789DBBA6FE}">
  <ds:schemaRefs>
    <ds:schemaRef ds:uri="http://schemas.microsoft.com/office/2006/metadata/properties"/>
    <ds:schemaRef ds:uri="http://www.w3.org/XML/1998/namespace"/>
    <ds:schemaRef ds:uri="http://purl.org/dc/elements/1.1/"/>
    <ds:schemaRef ds:uri="402b710a-760c-49ef-a98a-0c03daceb965"/>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0fa87a36-ba27-499d-aeb2-52edf506721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Narrative Question</vt:lpstr>
      <vt:lpstr>Budget</vt:lpstr>
      <vt:lpstr>Summary</vt:lpstr>
      <vt:lpstr>DESE Codes</vt:lpstr>
      <vt:lpstr>Short Crosswalk</vt:lpstr>
      <vt:lpstr>Full Crosswalk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Foley, Kinnon (DESE)</dc:creator>
  <cp:keywords/>
  <dc:description/>
  <cp:lastModifiedBy>Ruggiero, Debra</cp:lastModifiedBy>
  <cp:revision>5</cp:revision>
  <dcterms:created xsi:type="dcterms:W3CDTF">2023-12-11T19:11:32Z</dcterms:created>
  <dcterms:modified xsi:type="dcterms:W3CDTF">2024-05-22T17:00:54Z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0x010100D68CED5200BCB242A7AC9B9B18A98D5D</vt:lpwstr>
  </property>
</Properties>
</file>